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360" yWindow="90" windowWidth="11340" windowHeight="6795" activeTab="0"/>
  </bookViews>
  <sheets>
    <sheet name="Leg 1" sheetId="1" r:id="rId1"/>
    <sheet name="Leg 2" sheetId="2" r:id="rId2"/>
    <sheet name="Leg 3" sheetId="3" r:id="rId3"/>
    <sheet name="Leg 4" sheetId="4" r:id="rId4"/>
    <sheet name="Leg 5" sheetId="5" r:id="rId5"/>
    <sheet name="Leg 6" sheetId="6" r:id="rId6"/>
    <sheet name="Leg 7" sheetId="7" r:id="rId7"/>
    <sheet name="Leg 8" sheetId="8" r:id="rId8"/>
  </sheets>
  <definedNames/>
  <calcPr fullCalcOnLoad="1"/>
</workbook>
</file>

<file path=xl/sharedStrings.xml><?xml version="1.0" encoding="utf-8"?>
<sst xmlns="http://schemas.openxmlformats.org/spreadsheetml/2006/main" count="439" uniqueCount="38">
  <si>
    <t xml:space="preserve"> </t>
  </si>
  <si>
    <t>=</t>
  </si>
  <si>
    <t>knots</t>
  </si>
  <si>
    <t>seconds</t>
  </si>
  <si>
    <t>FIRST PORTION OF LEG</t>
  </si>
  <si>
    <t>SECOND PORTION OF LEG</t>
  </si>
  <si>
    <t>MID LEG SPEED CHANGE CALCULATOR</t>
  </si>
  <si>
    <t>percent</t>
  </si>
  <si>
    <t>enter data into red cells only</t>
  </si>
  <si>
    <t>First Portion of leg, speed over the ground</t>
  </si>
  <si>
    <t>Therefore current =</t>
  </si>
  <si>
    <t>To make up for the error in the first portion</t>
  </si>
  <si>
    <t xml:space="preserve">But if the current remains the same </t>
  </si>
  <si>
    <t>of the leg, we need to make good ------------------------------</t>
  </si>
  <si>
    <t>RPM</t>
  </si>
  <si>
    <t>Make Engine Revolutions</t>
  </si>
  <si>
    <t>miles</t>
  </si>
  <si>
    <t>Seconds</t>
  </si>
  <si>
    <t>DISTANCE (in nautical miles) =</t>
  </si>
  <si>
    <t>DISTANCE(in nautical miles) =</t>
  </si>
  <si>
    <t>SPEED =</t>
  </si>
  <si>
    <t>kts.</t>
  </si>
  <si>
    <t>TIME =</t>
  </si>
  <si>
    <t xml:space="preserve">      RPM FOR 0.1 KNOT SPEED CHANGE =</t>
  </si>
  <si>
    <t>H</t>
  </si>
  <si>
    <t>M</t>
  </si>
  <si>
    <t>S</t>
  </si>
  <si>
    <t>Leg Seconds =</t>
  </si>
  <si>
    <t>Seconds =</t>
  </si>
  <si>
    <t xml:space="preserve">Predicted      </t>
  </si>
  <si>
    <t xml:space="preserve">Actual Leg  </t>
  </si>
  <si>
    <t>to</t>
  </si>
  <si>
    <t>ERROR IN FIRST PORTION OF LEG</t>
  </si>
  <si>
    <t>VESSEL DATA                                    BASELINE RPM =</t>
  </si>
  <si>
    <t>BASELINE RPM =</t>
  </si>
  <si>
    <t>If the first portion was run at baseline RPM</t>
  </si>
  <si>
    <t>--------------------</t>
  </si>
  <si>
    <t>throughout the leg, we need to make good -------------------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</si>
</sst>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"/>
    <numFmt numFmtId="166" formatCode="0.0"/>
    <numFmt numFmtId="167" formatCode="00000"/>
    <numFmt numFmtId="168" formatCode=";;;"/>
    <numFmt numFmtId="169" formatCode="\9\9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1"/>
      </left>
      <right>
        <color indexed="63"/>
      </right>
      <top style="thick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ck">
        <color indexed="11"/>
      </top>
      <bottom style="thick">
        <color indexed="11"/>
      </bottom>
    </border>
    <border>
      <left>
        <color indexed="63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0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>
        <color indexed="63"/>
      </left>
      <right style="thick">
        <color indexed="1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4" fontId="0" fillId="0" borderId="1" xfId="0" applyNumberForma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1" fontId="0" fillId="0" borderId="3" xfId="0" applyNumberFormat="1" applyBorder="1" applyAlignment="1" applyProtection="1">
      <alignment/>
      <protection/>
    </xf>
    <xf numFmtId="0" fontId="0" fillId="0" borderId="4" xfId="0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3" xfId="0" applyNumberForma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1" fontId="0" fillId="0" borderId="0" xfId="0" applyNumberFormat="1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" fontId="0" fillId="0" borderId="3" xfId="0" applyNumberFormat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/>
      <protection/>
    </xf>
    <xf numFmtId="168" fontId="0" fillId="0" borderId="0" xfId="0" applyNumberFormat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165" fontId="0" fillId="0" borderId="7" xfId="0" applyNumberFormat="1" applyBorder="1" applyAlignment="1" applyProtection="1">
      <alignment/>
      <protection locked="0"/>
    </xf>
    <xf numFmtId="1" fontId="0" fillId="0" borderId="8" xfId="0" applyNumberFormat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1" fontId="0" fillId="2" borderId="7" xfId="0" applyNumberFormat="1" applyFill="1" applyBorder="1" applyAlignment="1" applyProtection="1">
      <alignment horizontal="center"/>
      <protection/>
    </xf>
    <xf numFmtId="166" fontId="0" fillId="2" borderId="7" xfId="0" applyNumberFormat="1" applyFill="1" applyBorder="1" applyAlignment="1" applyProtection="1">
      <alignment horizontal="center"/>
      <protection/>
    </xf>
    <xf numFmtId="1" fontId="1" fillId="0" borderId="9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2" fontId="6" fillId="0" borderId="3" xfId="0" applyNumberFormat="1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2" fontId="0" fillId="2" borderId="1" xfId="0" applyNumberFormat="1" applyFill="1" applyBorder="1" applyAlignment="1" applyProtection="1">
      <alignment horizontal="right"/>
      <protection/>
    </xf>
    <xf numFmtId="165" fontId="0" fillId="2" borderId="2" xfId="0" applyNumberForma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right"/>
      <protection/>
    </xf>
    <xf numFmtId="0" fontId="4" fillId="0" borderId="13" xfId="0" applyFont="1" applyBorder="1" applyAlignment="1">
      <alignment horizontal="right"/>
    </xf>
    <xf numFmtId="2" fontId="6" fillId="0" borderId="3" xfId="0" applyNumberFormat="1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165" fontId="0" fillId="2" borderId="16" xfId="0" applyNumberForma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4" fillId="0" borderId="13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right"/>
      <protection/>
    </xf>
    <xf numFmtId="0" fontId="4" fillId="0" borderId="18" xfId="0" applyFont="1" applyBorder="1" applyAlignment="1">
      <alignment horizontal="right"/>
    </xf>
    <xf numFmtId="0" fontId="0" fillId="0" borderId="19" xfId="0" applyBorder="1" applyAlignment="1" applyProtection="1">
      <alignment horizontal="center"/>
      <protection/>
    </xf>
    <xf numFmtId="0" fontId="0" fillId="0" borderId="0" xfId="0" applyAlignment="1">
      <alignment/>
    </xf>
    <xf numFmtId="0" fontId="4" fillId="0" borderId="20" xfId="0" applyFont="1" applyBorder="1" applyAlignment="1" applyProtection="1">
      <alignment horizontal="right"/>
      <protection/>
    </xf>
    <xf numFmtId="0" fontId="4" fillId="0" borderId="21" xfId="0" applyFont="1" applyBorder="1" applyAlignment="1">
      <alignment horizontal="right"/>
    </xf>
    <xf numFmtId="0" fontId="0" fillId="0" borderId="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right"/>
      <protection/>
    </xf>
    <xf numFmtId="0" fontId="0" fillId="2" borderId="0" xfId="0" applyFill="1" applyAlignment="1">
      <alignment horizontal="right"/>
    </xf>
    <xf numFmtId="0" fontId="0" fillId="2" borderId="23" xfId="0" applyFill="1" applyBorder="1" applyAlignment="1">
      <alignment horizontal="right"/>
    </xf>
    <xf numFmtId="0" fontId="4" fillId="0" borderId="24" xfId="0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0" fontId="4" fillId="0" borderId="25" xfId="0" applyFont="1" applyBorder="1" applyAlignment="1" applyProtection="1">
      <alignment horizontal="right"/>
      <protection/>
    </xf>
    <xf numFmtId="0" fontId="4" fillId="0" borderId="26" xfId="0" applyFont="1" applyBorder="1" applyAlignment="1">
      <alignment horizontal="right"/>
    </xf>
    <xf numFmtId="0" fontId="0" fillId="2" borderId="0" xfId="0" applyFont="1" applyFill="1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0" fillId="0" borderId="19" xfId="0" applyBorder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1" xfId="0" applyNumberFormat="1" applyBorder="1" applyAlignment="1" applyProtection="1">
      <alignment horizontal="right"/>
      <protection/>
    </xf>
    <xf numFmtId="0" fontId="0" fillId="0" borderId="22" xfId="0" applyNumberFormat="1" applyBorder="1" applyAlignment="1" applyProtection="1">
      <alignment horizontal="right"/>
      <protection/>
    </xf>
    <xf numFmtId="0" fontId="0" fillId="0" borderId="2" xfId="0" applyNumberFormat="1" applyBorder="1" applyAlignment="1" applyProtection="1">
      <alignment horizontal="right"/>
      <protection/>
    </xf>
    <xf numFmtId="0" fontId="5" fillId="0" borderId="0" xfId="0" applyFont="1" applyAlignment="1" applyProtection="1">
      <alignment vertical="top"/>
      <protection/>
    </xf>
    <xf numFmtId="0" fontId="0" fillId="0" borderId="1" xfId="0" applyBorder="1" applyAlignment="1" applyProtection="1">
      <alignment horizontal="right"/>
      <protection/>
    </xf>
    <xf numFmtId="0" fontId="0" fillId="0" borderId="22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RowColHeaders="0" tabSelected="1" zoomScale="150" zoomScaleNormal="150" workbookViewId="0" topLeftCell="A1">
      <selection activeCell="E4" sqref="E4:G4"/>
    </sheetView>
  </sheetViews>
  <sheetFormatPr defaultColWidth="9.140625" defaultRowHeight="12.75"/>
  <cols>
    <col min="1" max="5" width="9.140625" style="6" customWidth="1"/>
    <col min="6" max="6" width="3.7109375" style="6" customWidth="1"/>
    <col min="7" max="8" width="9.140625" style="6" customWidth="1"/>
    <col min="9" max="11" width="4.7109375" style="6" customWidth="1"/>
    <col min="12" max="12" width="9.140625" style="6" customWidth="1"/>
    <col min="13" max="13" width="6.7109375" style="6" customWidth="1"/>
    <col min="14" max="16384" width="9.140625" style="6" customWidth="1"/>
  </cols>
  <sheetData>
    <row r="1" spans="1:14" ht="18">
      <c r="A1" s="53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9.75" customHeight="1">
      <c r="A2" s="51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9.75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2" ht="13.5" thickBot="1">
      <c r="A4" s="5"/>
      <c r="B4" s="7" t="s">
        <v>4</v>
      </c>
      <c r="E4" s="75"/>
      <c r="F4" s="76"/>
      <c r="G4" s="77"/>
      <c r="H4" s="5" t="s">
        <v>31</v>
      </c>
      <c r="I4" s="78"/>
      <c r="J4" s="79"/>
      <c r="K4" s="79"/>
      <c r="L4" s="80"/>
    </row>
    <row r="5" spans="9:14" ht="13.5" thickBot="1">
      <c r="I5" s="5"/>
      <c r="J5" s="5"/>
      <c r="K5" s="5"/>
      <c r="M5" s="5"/>
      <c r="N5" s="5"/>
    </row>
    <row r="6" spans="1:14" ht="13.5" thickBot="1">
      <c r="A6" s="6" t="s">
        <v>18</v>
      </c>
      <c r="D6" s="1">
        <v>10</v>
      </c>
      <c r="E6" s="8" t="s">
        <v>16</v>
      </c>
      <c r="F6" s="9"/>
      <c r="G6" s="10" t="s">
        <v>20</v>
      </c>
      <c r="H6" s="45">
        <v>9.5</v>
      </c>
      <c r="I6" s="46" t="s">
        <v>21</v>
      </c>
      <c r="J6" s="4"/>
      <c r="K6" s="4"/>
      <c r="L6" s="10" t="s">
        <v>22</v>
      </c>
      <c r="M6" s="11">
        <f>D6/H6*3600</f>
        <v>3789.4736842105262</v>
      </c>
      <c r="N6" s="12" t="s">
        <v>17</v>
      </c>
    </row>
    <row r="7" spans="4:14" ht="12.75">
      <c r="D7" s="30"/>
      <c r="E7" s="9"/>
      <c r="F7" s="9"/>
      <c r="G7" s="10"/>
      <c r="H7" s="30"/>
      <c r="I7" s="4"/>
      <c r="J7" s="4"/>
      <c r="K7" s="4"/>
      <c r="L7" s="10"/>
      <c r="M7" s="29"/>
      <c r="N7" s="9"/>
    </row>
    <row r="8" spans="7:8" ht="13.5" thickBot="1">
      <c r="G8" s="13"/>
      <c r="H8" s="13"/>
    </row>
    <row r="9" spans="1:14" ht="13.5" thickBot="1">
      <c r="A9" s="6" t="s">
        <v>0</v>
      </c>
      <c r="B9" s="7" t="s">
        <v>5</v>
      </c>
      <c r="E9" s="66">
        <f>I4</f>
        <v>0</v>
      </c>
      <c r="F9" s="67"/>
      <c r="G9" s="68"/>
      <c r="H9" s="5" t="s">
        <v>31</v>
      </c>
      <c r="I9" s="69"/>
      <c r="J9" s="70"/>
      <c r="K9" s="70"/>
      <c r="L9" s="71"/>
      <c r="M9" s="27"/>
      <c r="N9" s="28"/>
    </row>
    <row r="10" spans="9:14" ht="13.5" thickBot="1">
      <c r="I10" s="5"/>
      <c r="J10" s="5"/>
      <c r="K10" s="5"/>
      <c r="M10" s="5"/>
      <c r="N10" s="5"/>
    </row>
    <row r="11" spans="1:14" ht="13.5" thickBot="1">
      <c r="A11" s="6" t="s">
        <v>19</v>
      </c>
      <c r="D11" s="2">
        <v>10</v>
      </c>
      <c r="E11" s="8" t="s">
        <v>16</v>
      </c>
      <c r="F11" s="9"/>
      <c r="G11" s="5" t="s">
        <v>20</v>
      </c>
      <c r="H11" s="45">
        <f>H6</f>
        <v>9.5</v>
      </c>
      <c r="I11" s="46" t="s">
        <v>21</v>
      </c>
      <c r="J11" s="4"/>
      <c r="K11" s="4"/>
      <c r="L11" s="10" t="s">
        <v>22</v>
      </c>
      <c r="M11" s="11">
        <f>D11/H11*3600</f>
        <v>3789.4736842105262</v>
      </c>
      <c r="N11" s="12" t="s">
        <v>17</v>
      </c>
    </row>
    <row r="12" spans="4:14" ht="13.5" thickBot="1">
      <c r="D12" s="3"/>
      <c r="E12" s="9"/>
      <c r="F12" s="9"/>
      <c r="G12" s="13"/>
      <c r="H12" s="13"/>
      <c r="I12" s="4"/>
      <c r="J12" s="4"/>
      <c r="K12" s="4"/>
      <c r="L12" s="14"/>
      <c r="M12" s="15"/>
      <c r="N12" s="9"/>
    </row>
    <row r="13" spans="1:14" s="16" customFormat="1" ht="13.5" customHeight="1" thickBot="1">
      <c r="A13" s="88" t="s">
        <v>33</v>
      </c>
      <c r="B13" s="88"/>
      <c r="C13" s="36"/>
      <c r="D13" s="81" t="s">
        <v>34</v>
      </c>
      <c r="E13" s="82"/>
      <c r="F13" s="83"/>
      <c r="G13" s="37">
        <v>1085</v>
      </c>
      <c r="H13" s="57" t="s">
        <v>23</v>
      </c>
      <c r="I13" s="58"/>
      <c r="J13" s="58"/>
      <c r="K13" s="58"/>
      <c r="L13" s="58"/>
      <c r="M13" s="58"/>
      <c r="N13" s="38">
        <v>14.3</v>
      </c>
    </row>
    <row r="14" spans="1:14" s="16" customFormat="1" ht="6" customHeight="1">
      <c r="A14" s="21"/>
      <c r="B14" s="21"/>
      <c r="C14" s="21"/>
      <c r="D14" s="21"/>
      <c r="E14" s="21"/>
      <c r="F14" s="22"/>
      <c r="G14" s="10"/>
      <c r="H14" s="4"/>
      <c r="I14" s="5"/>
      <c r="J14" s="5"/>
      <c r="K14" s="5"/>
      <c r="L14" s="5"/>
      <c r="M14" s="5"/>
      <c r="N14" s="24"/>
    </row>
    <row r="15" spans="5:14" ht="13.5" thickBot="1">
      <c r="E15" s="14"/>
      <c r="G15" s="3"/>
      <c r="H15" s="9"/>
      <c r="I15" s="25" t="s">
        <v>24</v>
      </c>
      <c r="J15" s="25" t="s">
        <v>25</v>
      </c>
      <c r="K15" s="25" t="s">
        <v>26</v>
      </c>
      <c r="L15" s="14"/>
      <c r="M15" s="15"/>
      <c r="N15" s="9"/>
    </row>
    <row r="16" spans="5:14" ht="13.5" thickBot="1">
      <c r="E16" s="64" t="str">
        <f>CONCATENATE("Predicted"," ",E4," ","Time")</f>
        <v>Predicted  Time</v>
      </c>
      <c r="F16" s="61"/>
      <c r="G16" s="61"/>
      <c r="H16" s="65"/>
      <c r="I16" s="34">
        <v>9</v>
      </c>
      <c r="J16" s="34">
        <v>0</v>
      </c>
      <c r="K16" s="34">
        <v>0</v>
      </c>
      <c r="L16" s="60" t="s">
        <v>29</v>
      </c>
      <c r="M16" s="61"/>
      <c r="N16" s="32"/>
    </row>
    <row r="17" spans="5:14" ht="13.5" thickBot="1">
      <c r="E17" s="84" t="str">
        <f>CONCATENATE("Predicted"," ",I4," ","Time")</f>
        <v>Predicted  Time</v>
      </c>
      <c r="F17" s="85"/>
      <c r="G17" s="85"/>
      <c r="H17" s="85"/>
      <c r="I17" s="34">
        <v>10</v>
      </c>
      <c r="J17" s="34">
        <v>3</v>
      </c>
      <c r="K17" s="34">
        <v>9</v>
      </c>
      <c r="L17" s="47" t="s">
        <v>27</v>
      </c>
      <c r="M17" s="48"/>
      <c r="N17" s="35">
        <f>((I17*3600)+(J17*60)+K17)-((I16*3600)+(J16*60)+(K16))</f>
        <v>3789</v>
      </c>
    </row>
    <row r="18" spans="5:14" ht="13.5" thickBot="1">
      <c r="E18" s="64" t="str">
        <f>CONCATENATE("Actual"," ",E4," ","Time")</f>
        <v>Actual  Time</v>
      </c>
      <c r="F18" s="61"/>
      <c r="G18" s="61"/>
      <c r="H18" s="65"/>
      <c r="I18" s="34">
        <f aca="true" t="shared" si="0" ref="I18:K19">I16</f>
        <v>9</v>
      </c>
      <c r="J18" s="34">
        <f t="shared" si="0"/>
        <v>0</v>
      </c>
      <c r="K18" s="34">
        <f t="shared" si="0"/>
        <v>0</v>
      </c>
      <c r="L18" s="60" t="s">
        <v>30</v>
      </c>
      <c r="M18" s="61"/>
      <c r="N18" s="33"/>
    </row>
    <row r="19" spans="5:14" ht="13.5" thickBot="1">
      <c r="E19" s="86" t="str">
        <f>CONCATENATE("Actual"," ",I4," ","Time")</f>
        <v>Actual  Time</v>
      </c>
      <c r="F19" s="48"/>
      <c r="G19" s="48"/>
      <c r="H19" s="87"/>
      <c r="I19" s="34">
        <f t="shared" si="0"/>
        <v>10</v>
      </c>
      <c r="J19" s="34">
        <f>J17</f>
        <v>3</v>
      </c>
      <c r="K19" s="34">
        <f>K17</f>
        <v>9</v>
      </c>
      <c r="L19" s="47" t="s">
        <v>28</v>
      </c>
      <c r="M19" s="59"/>
      <c r="N19" s="35">
        <f>((I19*3600)+(J19*60)+K19)-((I18*3600)+(J18*60)+(K18))</f>
        <v>3789</v>
      </c>
    </row>
    <row r="20" spans="5:11" ht="6" customHeight="1">
      <c r="E20" s="23"/>
      <c r="F20" s="23"/>
      <c r="G20" s="23"/>
      <c r="H20" s="23"/>
      <c r="I20" s="15"/>
      <c r="J20" s="15"/>
      <c r="K20" s="15"/>
    </row>
    <row r="21" spans="5:14" ht="12.75">
      <c r="E21" s="72" t="s">
        <v>32</v>
      </c>
      <c r="F21" s="73"/>
      <c r="G21" s="73"/>
      <c r="H21" s="73"/>
      <c r="I21" s="73"/>
      <c r="J21" s="73"/>
      <c r="K21" s="73"/>
      <c r="L21" s="74"/>
      <c r="M21" s="31">
        <f>N19-N17</f>
        <v>0</v>
      </c>
      <c r="N21" s="5"/>
    </row>
    <row r="23" spans="1:14" ht="12.75">
      <c r="A23" s="6" t="s">
        <v>0</v>
      </c>
      <c r="D23" s="6" t="s">
        <v>0</v>
      </c>
      <c r="G23" s="26">
        <f>N19-N17</f>
        <v>0</v>
      </c>
      <c r="H23" s="12" t="s">
        <v>3</v>
      </c>
      <c r="I23" s="62" t="str">
        <f>IF(M21&lt;0,"FAST","SLOW")</f>
        <v>SLOW</v>
      </c>
      <c r="J23" s="54"/>
      <c r="K23" s="63"/>
      <c r="L23" s="14" t="s">
        <v>1</v>
      </c>
      <c r="M23" s="17">
        <f>(ABS(G23)/M6)*100</f>
        <v>0</v>
      </c>
      <c r="N23" s="18" t="s">
        <v>7</v>
      </c>
    </row>
    <row r="24" spans="5:14" ht="12.75">
      <c r="E24"/>
      <c r="G24" s="19"/>
      <c r="H24" s="9"/>
      <c r="L24" s="14"/>
      <c r="M24" s="20"/>
      <c r="N24" s="15"/>
    </row>
    <row r="25" spans="5:10" ht="12.75">
      <c r="E25" s="14"/>
      <c r="G25" s="3"/>
      <c r="H25" s="9"/>
      <c r="J25" s="6" t="s">
        <v>0</v>
      </c>
    </row>
    <row r="26" spans="1:14" ht="12.75">
      <c r="A26" s="6" t="s">
        <v>9</v>
      </c>
      <c r="E26" s="14" t="s">
        <v>1</v>
      </c>
      <c r="G26" s="17">
        <f>D6/((M6+G23)/3600)</f>
        <v>9.5</v>
      </c>
      <c r="H26" s="18" t="s">
        <v>2</v>
      </c>
      <c r="J26" s="6" t="s">
        <v>10</v>
      </c>
      <c r="M26" s="43">
        <f>H6-G26</f>
        <v>0</v>
      </c>
      <c r="N26" s="44" t="s">
        <v>2</v>
      </c>
    </row>
    <row r="27" spans="10:14" ht="12.75">
      <c r="J27" s="89" t="s">
        <v>35</v>
      </c>
      <c r="K27" s="89"/>
      <c r="L27" s="89"/>
      <c r="M27" s="89"/>
      <c r="N27" s="89"/>
    </row>
    <row r="28" ht="13.5" thickBot="1">
      <c r="A28" s="6" t="s">
        <v>11</v>
      </c>
    </row>
    <row r="29" spans="1:14" ht="13.5" customHeight="1" thickBot="1" thickTop="1">
      <c r="A29" s="91" t="s">
        <v>13</v>
      </c>
      <c r="B29" s="91"/>
      <c r="C29" s="91"/>
      <c r="D29" s="91"/>
      <c r="E29" s="91"/>
      <c r="F29" s="93"/>
      <c r="G29" s="17">
        <f>D11/((M11-G23)/3600)</f>
        <v>9.5</v>
      </c>
      <c r="H29" s="18" t="s">
        <v>2</v>
      </c>
      <c r="I29" s="90" t="s">
        <v>36</v>
      </c>
      <c r="J29" s="91"/>
      <c r="K29" s="92"/>
      <c r="L29" s="39">
        <f>(((G29-H11)/0.1)*N13)+G13</f>
        <v>1085</v>
      </c>
      <c r="M29" s="40" t="s">
        <v>14</v>
      </c>
      <c r="N29" s="41"/>
    </row>
    <row r="30" spans="12:14" ht="13.5" thickTop="1">
      <c r="L30" s="55" t="s">
        <v>15</v>
      </c>
      <c r="M30" s="55"/>
      <c r="N30" s="55"/>
    </row>
    <row r="31" spans="1:14" ht="13.5" thickBot="1">
      <c r="A31" s="6" t="s">
        <v>12</v>
      </c>
      <c r="L31" s="56"/>
      <c r="M31" s="56"/>
      <c r="N31" s="56"/>
    </row>
    <row r="32" spans="1:14" ht="13.5" customHeight="1" thickBot="1" thickTop="1">
      <c r="A32" s="91" t="s">
        <v>37</v>
      </c>
      <c r="B32" s="91"/>
      <c r="C32" s="91"/>
      <c r="D32" s="91"/>
      <c r="E32" s="91"/>
      <c r="F32" s="93"/>
      <c r="G32" s="17">
        <f>G29+M26</f>
        <v>9.5</v>
      </c>
      <c r="H32" s="18" t="s">
        <v>2</v>
      </c>
      <c r="I32" s="90" t="s">
        <v>36</v>
      </c>
      <c r="J32" s="91"/>
      <c r="K32" s="92"/>
      <c r="L32" s="39">
        <f>(((G32-H11)/0.1)*N13)+G13</f>
        <v>1085</v>
      </c>
      <c r="M32" s="40" t="s">
        <v>14</v>
      </c>
      <c r="N32" s="42" t="s">
        <v>0</v>
      </c>
    </row>
    <row r="33" ht="13.5" thickTop="1"/>
  </sheetData>
  <sheetProtection sheet="1" objects="1" scenarios="1"/>
  <mergeCells count="25">
    <mergeCell ref="A13:B13"/>
    <mergeCell ref="J27:N27"/>
    <mergeCell ref="I29:K29"/>
    <mergeCell ref="I32:K32"/>
    <mergeCell ref="A29:F29"/>
    <mergeCell ref="A32:F32"/>
    <mergeCell ref="E9:G9"/>
    <mergeCell ref="I9:L9"/>
    <mergeCell ref="E21:L21"/>
    <mergeCell ref="E4:G4"/>
    <mergeCell ref="I4:L4"/>
    <mergeCell ref="D13:F13"/>
    <mergeCell ref="E17:H17"/>
    <mergeCell ref="E18:H18"/>
    <mergeCell ref="E19:H19"/>
    <mergeCell ref="A2:N3"/>
    <mergeCell ref="A1:N1"/>
    <mergeCell ref="L30:N31"/>
    <mergeCell ref="H13:M13"/>
    <mergeCell ref="L17:M17"/>
    <mergeCell ref="L19:M19"/>
    <mergeCell ref="L16:M16"/>
    <mergeCell ref="L18:M18"/>
    <mergeCell ref="I23:K23"/>
    <mergeCell ref="E16:H16"/>
  </mergeCells>
  <printOptions horizontalCentered="1" verticalCentered="1"/>
  <pageMargins left="0.5" right="0.5" top="0.5" bottom="0.5" header="0" footer="0"/>
  <pageSetup fitToHeight="1" fitToWidth="1"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RowColHeaders="0" zoomScale="150" zoomScaleNormal="150" workbookViewId="0" topLeftCell="A1">
      <selection activeCell="I4" sqref="I4:L4"/>
    </sheetView>
  </sheetViews>
  <sheetFormatPr defaultColWidth="9.140625" defaultRowHeight="12.75"/>
  <cols>
    <col min="1" max="5" width="9.140625" style="6" customWidth="1"/>
    <col min="6" max="6" width="3.7109375" style="6" customWidth="1"/>
    <col min="7" max="8" width="9.140625" style="6" customWidth="1"/>
    <col min="9" max="11" width="4.7109375" style="6" customWidth="1"/>
    <col min="12" max="12" width="9.140625" style="6" customWidth="1"/>
    <col min="13" max="13" width="6.7109375" style="6" customWidth="1"/>
    <col min="14" max="16384" width="9.140625" style="6" customWidth="1"/>
  </cols>
  <sheetData>
    <row r="1" spans="1:14" ht="18">
      <c r="A1" s="53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9.75" customHeight="1">
      <c r="A2" s="51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9.75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2" ht="13.5" thickBot="1">
      <c r="A4" s="5"/>
      <c r="B4" s="7" t="s">
        <v>4</v>
      </c>
      <c r="E4" s="94">
        <f>'Leg 1'!I9</f>
        <v>0</v>
      </c>
      <c r="F4" s="95"/>
      <c r="G4" s="96"/>
      <c r="H4" s="5" t="s">
        <v>31</v>
      </c>
      <c r="I4" s="78" t="s">
        <v>0</v>
      </c>
      <c r="J4" s="79"/>
      <c r="K4" s="79"/>
      <c r="L4" s="80"/>
    </row>
    <row r="5" spans="9:14" ht="13.5" thickBot="1">
      <c r="I5" s="5"/>
      <c r="J5" s="5"/>
      <c r="K5" s="5"/>
      <c r="M5" s="5"/>
      <c r="N5" s="5"/>
    </row>
    <row r="6" spans="1:14" ht="13.5" thickBot="1">
      <c r="A6" s="6" t="s">
        <v>18</v>
      </c>
      <c r="D6" s="1">
        <v>10</v>
      </c>
      <c r="E6" s="8" t="s">
        <v>16</v>
      </c>
      <c r="F6" s="9"/>
      <c r="G6" s="10" t="s">
        <v>20</v>
      </c>
      <c r="H6" s="45">
        <f>'Leg 1'!H6</f>
        <v>9.5</v>
      </c>
      <c r="I6" s="46" t="s">
        <v>21</v>
      </c>
      <c r="J6" s="4"/>
      <c r="K6" s="4"/>
      <c r="L6" s="10" t="s">
        <v>22</v>
      </c>
      <c r="M6" s="11">
        <f>D6/H6*3600</f>
        <v>3789.4736842105262</v>
      </c>
      <c r="N6" s="12" t="s">
        <v>17</v>
      </c>
    </row>
    <row r="7" spans="4:14" ht="12.75">
      <c r="D7" s="30"/>
      <c r="E7" s="9"/>
      <c r="F7" s="9"/>
      <c r="G7" s="10"/>
      <c r="H7" s="30"/>
      <c r="I7" s="4"/>
      <c r="J7" s="4"/>
      <c r="K7" s="4"/>
      <c r="L7" s="10"/>
      <c r="M7" s="29"/>
      <c r="N7" s="9"/>
    </row>
    <row r="8" spans="7:8" ht="13.5" thickBot="1">
      <c r="G8" s="13"/>
      <c r="H8" s="13"/>
    </row>
    <row r="9" spans="1:14" ht="13.5" thickBot="1">
      <c r="A9" s="6" t="s">
        <v>0</v>
      </c>
      <c r="B9" s="7" t="s">
        <v>5</v>
      </c>
      <c r="E9" s="66" t="str">
        <f>I4</f>
        <v> </v>
      </c>
      <c r="F9" s="67"/>
      <c r="G9" s="68"/>
      <c r="H9" s="5" t="s">
        <v>31</v>
      </c>
      <c r="I9" s="69"/>
      <c r="J9" s="70"/>
      <c r="K9" s="70"/>
      <c r="L9" s="71"/>
      <c r="M9" s="27"/>
      <c r="N9" s="28"/>
    </row>
    <row r="10" spans="9:14" ht="13.5" thickBot="1">
      <c r="I10" s="5"/>
      <c r="J10" s="5"/>
      <c r="K10" s="5"/>
      <c r="M10" s="5"/>
      <c r="N10" s="5"/>
    </row>
    <row r="11" spans="1:14" ht="13.5" thickBot="1">
      <c r="A11" s="6" t="s">
        <v>19</v>
      </c>
      <c r="D11" s="2">
        <v>10</v>
      </c>
      <c r="E11" s="8" t="s">
        <v>16</v>
      </c>
      <c r="F11" s="9"/>
      <c r="G11" s="5" t="s">
        <v>20</v>
      </c>
      <c r="H11" s="45">
        <f>H6</f>
        <v>9.5</v>
      </c>
      <c r="I11" s="46" t="s">
        <v>21</v>
      </c>
      <c r="J11" s="4"/>
      <c r="K11" s="4"/>
      <c r="L11" s="10" t="s">
        <v>22</v>
      </c>
      <c r="M11" s="11">
        <f>D11/H11*3600</f>
        <v>3789.4736842105262</v>
      </c>
      <c r="N11" s="12" t="s">
        <v>17</v>
      </c>
    </row>
    <row r="12" spans="4:14" ht="13.5" thickBot="1">
      <c r="D12" s="3"/>
      <c r="E12" s="9"/>
      <c r="F12" s="9"/>
      <c r="G12" s="13"/>
      <c r="H12" s="13"/>
      <c r="I12" s="4"/>
      <c r="J12" s="4"/>
      <c r="K12" s="4"/>
      <c r="L12" s="14"/>
      <c r="M12" s="15"/>
      <c r="N12" s="9"/>
    </row>
    <row r="13" spans="1:14" s="16" customFormat="1" ht="13.5" customHeight="1" thickBot="1">
      <c r="A13" s="88" t="s">
        <v>33</v>
      </c>
      <c r="B13" s="88"/>
      <c r="C13" s="36"/>
      <c r="D13" s="81" t="s">
        <v>34</v>
      </c>
      <c r="E13" s="82"/>
      <c r="F13" s="83"/>
      <c r="G13" s="37">
        <f>'Leg 1'!G13</f>
        <v>1085</v>
      </c>
      <c r="H13" s="57" t="s">
        <v>23</v>
      </c>
      <c r="I13" s="58"/>
      <c r="J13" s="58"/>
      <c r="K13" s="58"/>
      <c r="L13" s="58"/>
      <c r="M13" s="58"/>
      <c r="N13" s="38">
        <f>'Leg 1'!N13</f>
        <v>14.3</v>
      </c>
    </row>
    <row r="14" spans="1:14" s="16" customFormat="1" ht="6" customHeight="1">
      <c r="A14" s="21"/>
      <c r="B14" s="21"/>
      <c r="C14" s="21"/>
      <c r="D14" s="21"/>
      <c r="E14" s="21"/>
      <c r="F14" s="22"/>
      <c r="G14" s="10"/>
      <c r="H14" s="4"/>
      <c r="I14" s="5"/>
      <c r="J14" s="5"/>
      <c r="K14" s="5"/>
      <c r="L14" s="5"/>
      <c r="M14" s="5"/>
      <c r="N14" s="24"/>
    </row>
    <row r="15" spans="5:14" ht="13.5" thickBot="1">
      <c r="E15" s="14"/>
      <c r="G15" s="3"/>
      <c r="H15" s="9"/>
      <c r="I15" s="25" t="s">
        <v>24</v>
      </c>
      <c r="J15" s="25" t="s">
        <v>25</v>
      </c>
      <c r="K15" s="25" t="s">
        <v>26</v>
      </c>
      <c r="L15" s="14"/>
      <c r="M15" s="15"/>
      <c r="N15" s="9"/>
    </row>
    <row r="16" spans="5:14" ht="13.5" thickBot="1">
      <c r="E16" s="64" t="str">
        <f>CONCATENATE("Predicted"," ",E4," ","Time")</f>
        <v>Predicted 0 Time</v>
      </c>
      <c r="F16" s="61"/>
      <c r="G16" s="61"/>
      <c r="H16" s="65"/>
      <c r="I16" s="34">
        <v>9</v>
      </c>
      <c r="J16" s="34">
        <v>0</v>
      </c>
      <c r="K16" s="34">
        <v>0</v>
      </c>
      <c r="L16" s="60" t="s">
        <v>29</v>
      </c>
      <c r="M16" s="61"/>
      <c r="N16" s="32"/>
    </row>
    <row r="17" spans="5:14" ht="13.5" thickBot="1">
      <c r="E17" s="84" t="str">
        <f>CONCATENATE("Predicted"," ",I4," ","Time")</f>
        <v>Predicted   Time</v>
      </c>
      <c r="F17" s="85"/>
      <c r="G17" s="85"/>
      <c r="H17" s="85"/>
      <c r="I17" s="34">
        <v>10</v>
      </c>
      <c r="J17" s="34">
        <v>3</v>
      </c>
      <c r="K17" s="34">
        <v>9</v>
      </c>
      <c r="L17" s="47" t="s">
        <v>27</v>
      </c>
      <c r="M17" s="48"/>
      <c r="N17" s="35">
        <f>((I17*3600)+(J17*60)+K17)-((I16*3600)+(J16*60)+(K16))</f>
        <v>3789</v>
      </c>
    </row>
    <row r="18" spans="5:14" ht="13.5" thickBot="1">
      <c r="E18" s="64" t="str">
        <f>CONCATENATE("Actual"," ",E4," ","Time")</f>
        <v>Actual 0 Time</v>
      </c>
      <c r="F18" s="61"/>
      <c r="G18" s="61"/>
      <c r="H18" s="65"/>
      <c r="I18" s="34">
        <f aca="true" t="shared" si="0" ref="I18:K19">I16</f>
        <v>9</v>
      </c>
      <c r="J18" s="34">
        <f t="shared" si="0"/>
        <v>0</v>
      </c>
      <c r="K18" s="34">
        <f t="shared" si="0"/>
        <v>0</v>
      </c>
      <c r="L18" s="60" t="s">
        <v>30</v>
      </c>
      <c r="M18" s="61"/>
      <c r="N18" s="33"/>
    </row>
    <row r="19" spans="5:14" ht="13.5" thickBot="1">
      <c r="E19" s="86" t="str">
        <f>CONCATENATE("Actual"," ",I4," ","Time")</f>
        <v>Actual   Time</v>
      </c>
      <c r="F19" s="48"/>
      <c r="G19" s="48"/>
      <c r="H19" s="87"/>
      <c r="I19" s="34">
        <f t="shared" si="0"/>
        <v>10</v>
      </c>
      <c r="J19" s="34">
        <f t="shared" si="0"/>
        <v>3</v>
      </c>
      <c r="K19" s="34">
        <f t="shared" si="0"/>
        <v>9</v>
      </c>
      <c r="L19" s="47" t="s">
        <v>28</v>
      </c>
      <c r="M19" s="59"/>
      <c r="N19" s="35">
        <f>((I19*3600)+(J19*60)+K19)-((I18*3600)+(J18*60)+(K18))</f>
        <v>3789</v>
      </c>
    </row>
    <row r="20" spans="5:11" ht="6" customHeight="1">
      <c r="E20" s="23"/>
      <c r="F20" s="23"/>
      <c r="G20" s="23"/>
      <c r="H20" s="23"/>
      <c r="I20" s="15"/>
      <c r="J20" s="15"/>
      <c r="K20" s="15"/>
    </row>
    <row r="21" spans="5:14" ht="12.75">
      <c r="E21" s="72" t="s">
        <v>32</v>
      </c>
      <c r="F21" s="73"/>
      <c r="G21" s="73"/>
      <c r="H21" s="73"/>
      <c r="I21" s="73"/>
      <c r="J21" s="73"/>
      <c r="K21" s="73"/>
      <c r="L21" s="74"/>
      <c r="M21" s="31">
        <f>N19-N17</f>
        <v>0</v>
      </c>
      <c r="N21" s="5"/>
    </row>
    <row r="23" spans="1:14" ht="12.75">
      <c r="A23" s="6" t="s">
        <v>0</v>
      </c>
      <c r="D23" s="6" t="s">
        <v>0</v>
      </c>
      <c r="G23" s="26">
        <f>N19-N17</f>
        <v>0</v>
      </c>
      <c r="H23" s="12" t="s">
        <v>3</v>
      </c>
      <c r="I23" s="62" t="str">
        <f>IF(M21&lt;0,"FAST","SLOW")</f>
        <v>SLOW</v>
      </c>
      <c r="J23" s="54"/>
      <c r="K23" s="63"/>
      <c r="L23" s="14" t="s">
        <v>1</v>
      </c>
      <c r="M23" s="17">
        <f>(ABS(G23)/M6)*100</f>
        <v>0</v>
      </c>
      <c r="N23" s="18" t="s">
        <v>7</v>
      </c>
    </row>
    <row r="24" spans="5:14" ht="12.75">
      <c r="E24"/>
      <c r="G24" s="19"/>
      <c r="H24" s="9"/>
      <c r="L24" s="14"/>
      <c r="M24" s="20"/>
      <c r="N24" s="15"/>
    </row>
    <row r="25" spans="5:10" ht="12.75">
      <c r="E25" s="14"/>
      <c r="G25" s="3"/>
      <c r="H25" s="9"/>
      <c r="J25" s="6" t="s">
        <v>0</v>
      </c>
    </row>
    <row r="26" spans="1:14" ht="12.75">
      <c r="A26" s="6" t="s">
        <v>9</v>
      </c>
      <c r="E26" s="14" t="s">
        <v>1</v>
      </c>
      <c r="G26" s="17">
        <f>D6/((M6+G23)/3600)</f>
        <v>9.5</v>
      </c>
      <c r="H26" s="18" t="s">
        <v>2</v>
      </c>
      <c r="J26" s="6" t="s">
        <v>10</v>
      </c>
      <c r="M26" s="43">
        <f>H6-G26</f>
        <v>0</v>
      </c>
      <c r="N26" s="44" t="s">
        <v>2</v>
      </c>
    </row>
    <row r="27" spans="10:14" ht="12.75">
      <c r="J27" s="97" t="s">
        <v>35</v>
      </c>
      <c r="K27" s="97"/>
      <c r="L27" s="97"/>
      <c r="M27" s="97"/>
      <c r="N27" s="97"/>
    </row>
    <row r="28" ht="13.5" thickBot="1">
      <c r="A28" s="6" t="s">
        <v>11</v>
      </c>
    </row>
    <row r="29" spans="1:14" ht="13.5" customHeight="1" thickBot="1" thickTop="1">
      <c r="A29" s="91" t="s">
        <v>13</v>
      </c>
      <c r="B29" s="91"/>
      <c r="C29" s="91"/>
      <c r="D29" s="91"/>
      <c r="E29" s="91"/>
      <c r="F29" s="93"/>
      <c r="G29" s="17">
        <f>D11/((M11-G23)/3600)</f>
        <v>9.5</v>
      </c>
      <c r="H29" s="18" t="s">
        <v>2</v>
      </c>
      <c r="I29" s="90" t="s">
        <v>36</v>
      </c>
      <c r="J29" s="91"/>
      <c r="K29" s="92"/>
      <c r="L29" s="39">
        <f>(((G29-H11)/0.1)*N13)+G13</f>
        <v>1085</v>
      </c>
      <c r="M29" s="40" t="s">
        <v>14</v>
      </c>
      <c r="N29" s="41"/>
    </row>
    <row r="30" spans="12:14" ht="13.5" thickTop="1">
      <c r="L30" s="55" t="s">
        <v>15</v>
      </c>
      <c r="M30" s="55"/>
      <c r="N30" s="55"/>
    </row>
    <row r="31" spans="1:14" ht="13.5" thickBot="1">
      <c r="A31" s="6" t="s">
        <v>12</v>
      </c>
      <c r="L31" s="56"/>
      <c r="M31" s="56"/>
      <c r="N31" s="56"/>
    </row>
    <row r="32" spans="1:14" ht="13.5" customHeight="1" thickBot="1" thickTop="1">
      <c r="A32" s="91" t="s">
        <v>37</v>
      </c>
      <c r="B32" s="91"/>
      <c r="C32" s="91"/>
      <c r="D32" s="91"/>
      <c r="E32" s="91"/>
      <c r="F32" s="93"/>
      <c r="G32" s="17">
        <f>G29+M26</f>
        <v>9.5</v>
      </c>
      <c r="H32" s="18" t="s">
        <v>2</v>
      </c>
      <c r="I32" s="90" t="s">
        <v>36</v>
      </c>
      <c r="J32" s="91"/>
      <c r="K32" s="92"/>
      <c r="L32" s="39">
        <f>(((G32-H11)/0.1)*N13)+G13</f>
        <v>1085</v>
      </c>
      <c r="M32" s="40" t="s">
        <v>14</v>
      </c>
      <c r="N32" s="42" t="s">
        <v>0</v>
      </c>
    </row>
    <row r="33" ht="13.5" thickTop="1"/>
  </sheetData>
  <sheetProtection sheet="1" objects="1" scenarios="1"/>
  <mergeCells count="25">
    <mergeCell ref="A13:B13"/>
    <mergeCell ref="D13:F13"/>
    <mergeCell ref="J27:N27"/>
    <mergeCell ref="A29:F29"/>
    <mergeCell ref="I29:K29"/>
    <mergeCell ref="I23:K23"/>
    <mergeCell ref="E16:H16"/>
    <mergeCell ref="E17:H17"/>
    <mergeCell ref="E18:H18"/>
    <mergeCell ref="E19:H19"/>
    <mergeCell ref="A32:F32"/>
    <mergeCell ref="I32:K32"/>
    <mergeCell ref="A2:N3"/>
    <mergeCell ref="A1:N1"/>
    <mergeCell ref="L30:N31"/>
    <mergeCell ref="H13:M13"/>
    <mergeCell ref="L17:M17"/>
    <mergeCell ref="L19:M19"/>
    <mergeCell ref="L16:M16"/>
    <mergeCell ref="L18:M18"/>
    <mergeCell ref="E9:G9"/>
    <mergeCell ref="I9:L9"/>
    <mergeCell ref="E21:L21"/>
    <mergeCell ref="E4:G4"/>
    <mergeCell ref="I4:L4"/>
  </mergeCells>
  <printOptions horizontalCentered="1" verticalCentered="1"/>
  <pageMargins left="0.5" right="0.5" top="0.5" bottom="0.5" header="0" footer="0"/>
  <pageSetup fitToHeight="1" fitToWidth="1" horizontalDpi="360" verticalDpi="3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RowColHeaders="0" zoomScale="150" zoomScaleNormal="150" workbookViewId="0" topLeftCell="A1">
      <selection activeCell="I4" sqref="I4:L4"/>
    </sheetView>
  </sheetViews>
  <sheetFormatPr defaultColWidth="9.140625" defaultRowHeight="12.75"/>
  <cols>
    <col min="1" max="5" width="9.140625" style="6" customWidth="1"/>
    <col min="6" max="6" width="3.7109375" style="6" customWidth="1"/>
    <col min="7" max="8" width="9.140625" style="6" customWidth="1"/>
    <col min="9" max="11" width="4.7109375" style="6" customWidth="1"/>
    <col min="12" max="12" width="9.140625" style="6" customWidth="1"/>
    <col min="13" max="13" width="6.7109375" style="6" customWidth="1"/>
    <col min="14" max="16384" width="9.140625" style="6" customWidth="1"/>
  </cols>
  <sheetData>
    <row r="1" spans="1:14" ht="18">
      <c r="A1" s="53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9.75" customHeight="1">
      <c r="A2" s="51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9.75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2" ht="13.5" thickBot="1">
      <c r="A4" s="5"/>
      <c r="B4" s="7" t="s">
        <v>4</v>
      </c>
      <c r="E4" s="98">
        <f>'Leg 2'!I9</f>
        <v>0</v>
      </c>
      <c r="F4" s="99"/>
      <c r="G4" s="100"/>
      <c r="H4" s="5" t="s">
        <v>31</v>
      </c>
      <c r="I4" s="78" t="s">
        <v>0</v>
      </c>
      <c r="J4" s="79"/>
      <c r="K4" s="79"/>
      <c r="L4" s="80"/>
    </row>
    <row r="5" spans="9:14" ht="13.5" thickBot="1">
      <c r="I5" s="5"/>
      <c r="J5" s="5"/>
      <c r="K5" s="5"/>
      <c r="M5" s="5"/>
      <c r="N5" s="5"/>
    </row>
    <row r="6" spans="1:14" ht="13.5" thickBot="1">
      <c r="A6" s="6" t="s">
        <v>18</v>
      </c>
      <c r="D6" s="1">
        <v>10</v>
      </c>
      <c r="E6" s="8" t="s">
        <v>16</v>
      </c>
      <c r="F6" s="9"/>
      <c r="G6" s="10" t="s">
        <v>20</v>
      </c>
      <c r="H6" s="45">
        <f>'Leg 1'!H6</f>
        <v>9.5</v>
      </c>
      <c r="I6" s="46" t="s">
        <v>21</v>
      </c>
      <c r="J6" s="4"/>
      <c r="K6" s="4"/>
      <c r="L6" s="10" t="s">
        <v>22</v>
      </c>
      <c r="M6" s="11">
        <f>D6/H6*3600</f>
        <v>3789.4736842105262</v>
      </c>
      <c r="N6" s="12" t="s">
        <v>17</v>
      </c>
    </row>
    <row r="7" spans="4:14" ht="12.75">
      <c r="D7" s="30"/>
      <c r="E7" s="9"/>
      <c r="F7" s="9"/>
      <c r="G7" s="10"/>
      <c r="H7" s="30"/>
      <c r="I7" s="4"/>
      <c r="J7" s="4"/>
      <c r="K7" s="4"/>
      <c r="L7" s="10"/>
      <c r="M7" s="29"/>
      <c r="N7" s="9"/>
    </row>
    <row r="8" spans="7:8" ht="13.5" thickBot="1">
      <c r="G8" s="13"/>
      <c r="H8" s="13"/>
    </row>
    <row r="9" spans="1:14" ht="13.5" thickBot="1">
      <c r="A9" s="6" t="s">
        <v>0</v>
      </c>
      <c r="B9" s="7" t="s">
        <v>5</v>
      </c>
      <c r="E9" s="66" t="str">
        <f>I4</f>
        <v> </v>
      </c>
      <c r="F9" s="67"/>
      <c r="G9" s="68"/>
      <c r="H9" s="5" t="s">
        <v>31</v>
      </c>
      <c r="I9" s="69"/>
      <c r="J9" s="70"/>
      <c r="K9" s="70"/>
      <c r="L9" s="71"/>
      <c r="M9" s="27"/>
      <c r="N9" s="28"/>
    </row>
    <row r="10" spans="9:14" ht="13.5" thickBot="1">
      <c r="I10" s="5"/>
      <c r="J10" s="5"/>
      <c r="K10" s="5"/>
      <c r="M10" s="5"/>
      <c r="N10" s="5"/>
    </row>
    <row r="11" spans="1:14" ht="13.5" thickBot="1">
      <c r="A11" s="6" t="s">
        <v>19</v>
      </c>
      <c r="D11" s="2">
        <v>10</v>
      </c>
      <c r="E11" s="8" t="s">
        <v>16</v>
      </c>
      <c r="F11" s="9"/>
      <c r="G11" s="5" t="s">
        <v>20</v>
      </c>
      <c r="H11" s="45">
        <f>H6</f>
        <v>9.5</v>
      </c>
      <c r="I11" s="46" t="s">
        <v>21</v>
      </c>
      <c r="J11" s="4"/>
      <c r="K11" s="4"/>
      <c r="L11" s="10" t="s">
        <v>22</v>
      </c>
      <c r="M11" s="11">
        <f>D11/H11*3600</f>
        <v>3789.4736842105262</v>
      </c>
      <c r="N11" s="12" t="s">
        <v>17</v>
      </c>
    </row>
    <row r="12" spans="4:14" ht="13.5" thickBot="1">
      <c r="D12" s="3"/>
      <c r="E12" s="9"/>
      <c r="F12" s="9"/>
      <c r="G12" s="13"/>
      <c r="H12" s="13"/>
      <c r="I12" s="4"/>
      <c r="J12" s="4"/>
      <c r="K12" s="4"/>
      <c r="L12" s="14"/>
      <c r="M12" s="15"/>
      <c r="N12" s="9"/>
    </row>
    <row r="13" spans="1:14" s="16" customFormat="1" ht="13.5" customHeight="1" thickBot="1">
      <c r="A13" s="88" t="s">
        <v>33</v>
      </c>
      <c r="B13" s="88"/>
      <c r="C13" s="36"/>
      <c r="D13" s="81" t="s">
        <v>34</v>
      </c>
      <c r="E13" s="82"/>
      <c r="F13" s="83"/>
      <c r="G13" s="37">
        <f>'Leg 1'!G13</f>
        <v>1085</v>
      </c>
      <c r="H13" s="57" t="s">
        <v>23</v>
      </c>
      <c r="I13" s="58"/>
      <c r="J13" s="58"/>
      <c r="K13" s="58"/>
      <c r="L13" s="58"/>
      <c r="M13" s="58"/>
      <c r="N13" s="38">
        <f>'Leg 1'!N13</f>
        <v>14.3</v>
      </c>
    </row>
    <row r="14" spans="1:14" s="16" customFormat="1" ht="6" customHeight="1">
      <c r="A14" s="21"/>
      <c r="B14" s="21"/>
      <c r="C14" s="21"/>
      <c r="D14" s="21"/>
      <c r="E14" s="21"/>
      <c r="F14" s="22"/>
      <c r="G14" s="10"/>
      <c r="H14" s="4"/>
      <c r="I14" s="5"/>
      <c r="J14" s="5"/>
      <c r="K14" s="5"/>
      <c r="L14" s="5"/>
      <c r="M14" s="5"/>
      <c r="N14" s="24"/>
    </row>
    <row r="15" spans="5:14" ht="13.5" thickBot="1">
      <c r="E15" s="14"/>
      <c r="G15" s="3"/>
      <c r="H15" s="9"/>
      <c r="I15" s="25" t="s">
        <v>24</v>
      </c>
      <c r="J15" s="25" t="s">
        <v>25</v>
      </c>
      <c r="K15" s="25" t="s">
        <v>26</v>
      </c>
      <c r="L15" s="14"/>
      <c r="M15" s="15"/>
      <c r="N15" s="9"/>
    </row>
    <row r="16" spans="5:14" ht="13.5" thickBot="1">
      <c r="E16" s="64" t="str">
        <f>CONCATENATE("Predicted"," ",E4," ","Time")</f>
        <v>Predicted 0 Time</v>
      </c>
      <c r="F16" s="61"/>
      <c r="G16" s="61"/>
      <c r="H16" s="65"/>
      <c r="I16" s="34">
        <v>9</v>
      </c>
      <c r="J16" s="34">
        <v>0</v>
      </c>
      <c r="K16" s="34">
        <v>0</v>
      </c>
      <c r="L16" s="60" t="s">
        <v>29</v>
      </c>
      <c r="M16" s="61"/>
      <c r="N16" s="32"/>
    </row>
    <row r="17" spans="5:14" ht="13.5" thickBot="1">
      <c r="E17" s="84" t="str">
        <f>CONCATENATE("Predicted"," ",I4," ","Time")</f>
        <v>Predicted   Time</v>
      </c>
      <c r="F17" s="85"/>
      <c r="G17" s="85"/>
      <c r="H17" s="85"/>
      <c r="I17" s="34">
        <v>10</v>
      </c>
      <c r="J17" s="34">
        <v>3</v>
      </c>
      <c r="K17" s="34">
        <v>9</v>
      </c>
      <c r="L17" s="47" t="s">
        <v>27</v>
      </c>
      <c r="M17" s="48"/>
      <c r="N17" s="35">
        <f>((I17*3600)+(J17*60)+K17)-((I16*3600)+(J16*60)+(K16))</f>
        <v>3789</v>
      </c>
    </row>
    <row r="18" spans="5:14" ht="13.5" thickBot="1">
      <c r="E18" s="64" t="str">
        <f>CONCATENATE("Actual"," ",E4," ","Time")</f>
        <v>Actual 0 Time</v>
      </c>
      <c r="F18" s="61"/>
      <c r="G18" s="61"/>
      <c r="H18" s="65"/>
      <c r="I18" s="34">
        <f aca="true" t="shared" si="0" ref="I18:K19">I16</f>
        <v>9</v>
      </c>
      <c r="J18" s="34">
        <f t="shared" si="0"/>
        <v>0</v>
      </c>
      <c r="K18" s="34">
        <f t="shared" si="0"/>
        <v>0</v>
      </c>
      <c r="L18" s="60" t="s">
        <v>30</v>
      </c>
      <c r="M18" s="61"/>
      <c r="N18" s="33"/>
    </row>
    <row r="19" spans="5:14" ht="13.5" thickBot="1">
      <c r="E19" s="86" t="str">
        <f>CONCATENATE("Actual"," ",I4," ","Time")</f>
        <v>Actual   Time</v>
      </c>
      <c r="F19" s="48"/>
      <c r="G19" s="48"/>
      <c r="H19" s="87"/>
      <c r="I19" s="34">
        <f t="shared" si="0"/>
        <v>10</v>
      </c>
      <c r="J19" s="34">
        <f t="shared" si="0"/>
        <v>3</v>
      </c>
      <c r="K19" s="34">
        <f t="shared" si="0"/>
        <v>9</v>
      </c>
      <c r="L19" s="47" t="s">
        <v>28</v>
      </c>
      <c r="M19" s="59"/>
      <c r="N19" s="35">
        <f>((I19*3600)+(J19*60)+K19)-((I18*3600)+(J18*60)+(K18))</f>
        <v>3789</v>
      </c>
    </row>
    <row r="20" spans="5:11" ht="6" customHeight="1">
      <c r="E20" s="23"/>
      <c r="F20" s="23"/>
      <c r="G20" s="23"/>
      <c r="H20" s="23"/>
      <c r="I20" s="15"/>
      <c r="J20" s="15"/>
      <c r="K20" s="15"/>
    </row>
    <row r="21" spans="5:14" ht="12.75">
      <c r="E21" s="72" t="s">
        <v>32</v>
      </c>
      <c r="F21" s="73"/>
      <c r="G21" s="73"/>
      <c r="H21" s="73"/>
      <c r="I21" s="73"/>
      <c r="J21" s="73"/>
      <c r="K21" s="73"/>
      <c r="L21" s="74"/>
      <c r="M21" s="31">
        <f>N19-N17</f>
        <v>0</v>
      </c>
      <c r="N21" s="5"/>
    </row>
    <row r="23" spans="1:14" ht="12.75">
      <c r="A23" s="6" t="s">
        <v>0</v>
      </c>
      <c r="D23" s="6" t="s">
        <v>0</v>
      </c>
      <c r="G23" s="26">
        <f>N19-N17</f>
        <v>0</v>
      </c>
      <c r="H23" s="12" t="s">
        <v>3</v>
      </c>
      <c r="I23" s="62" t="str">
        <f>IF(M21&lt;0,"FAST","SLOW")</f>
        <v>SLOW</v>
      </c>
      <c r="J23" s="54"/>
      <c r="K23" s="63"/>
      <c r="L23" s="14" t="s">
        <v>1</v>
      </c>
      <c r="M23" s="17">
        <f>(ABS(G23)/M6)*100</f>
        <v>0</v>
      </c>
      <c r="N23" s="18" t="s">
        <v>7</v>
      </c>
    </row>
    <row r="24" spans="5:14" ht="12.75">
      <c r="E24"/>
      <c r="G24" s="19"/>
      <c r="H24" s="9"/>
      <c r="L24" s="14"/>
      <c r="M24" s="20"/>
      <c r="N24" s="15"/>
    </row>
    <row r="25" spans="5:10" ht="12.75">
      <c r="E25" s="14"/>
      <c r="G25" s="3"/>
      <c r="H25" s="9"/>
      <c r="J25" s="6" t="s">
        <v>0</v>
      </c>
    </row>
    <row r="26" spans="1:14" ht="12.75">
      <c r="A26" s="6" t="s">
        <v>9</v>
      </c>
      <c r="E26" s="14" t="s">
        <v>1</v>
      </c>
      <c r="G26" s="17">
        <f>D6/((M6+G23)/3600)</f>
        <v>9.5</v>
      </c>
      <c r="H26" s="18" t="s">
        <v>2</v>
      </c>
      <c r="J26" s="6" t="s">
        <v>10</v>
      </c>
      <c r="M26" s="43">
        <f>H6-G26</f>
        <v>0</v>
      </c>
      <c r="N26" s="44" t="s">
        <v>2</v>
      </c>
    </row>
    <row r="27" spans="10:14" ht="12.75">
      <c r="J27" s="97" t="s">
        <v>35</v>
      </c>
      <c r="K27" s="97"/>
      <c r="L27" s="97"/>
      <c r="M27" s="97"/>
      <c r="N27" s="97"/>
    </row>
    <row r="28" ht="13.5" thickBot="1">
      <c r="A28" s="6" t="s">
        <v>11</v>
      </c>
    </row>
    <row r="29" spans="1:14" ht="13.5" customHeight="1" thickBot="1" thickTop="1">
      <c r="A29" s="91" t="s">
        <v>13</v>
      </c>
      <c r="B29" s="91"/>
      <c r="C29" s="91"/>
      <c r="D29" s="91"/>
      <c r="E29" s="91"/>
      <c r="F29" s="93"/>
      <c r="G29" s="17">
        <f>D11/((M11-G23)/3600)</f>
        <v>9.5</v>
      </c>
      <c r="H29" s="18" t="s">
        <v>2</v>
      </c>
      <c r="I29" s="90" t="s">
        <v>36</v>
      </c>
      <c r="J29" s="91"/>
      <c r="K29" s="92"/>
      <c r="L29" s="39">
        <f>(((G29-H11)/0.1)*N13)+G13</f>
        <v>1085</v>
      </c>
      <c r="M29" s="40" t="s">
        <v>14</v>
      </c>
      <c r="N29" s="41"/>
    </row>
    <row r="30" spans="12:14" ht="13.5" thickTop="1">
      <c r="L30" s="55" t="s">
        <v>15</v>
      </c>
      <c r="M30" s="55"/>
      <c r="N30" s="55"/>
    </row>
    <row r="31" spans="1:14" ht="13.5" thickBot="1">
      <c r="A31" s="6" t="s">
        <v>12</v>
      </c>
      <c r="L31" s="56"/>
      <c r="M31" s="56"/>
      <c r="N31" s="56"/>
    </row>
    <row r="32" spans="1:14" ht="13.5" customHeight="1" thickBot="1" thickTop="1">
      <c r="A32" s="91" t="s">
        <v>37</v>
      </c>
      <c r="B32" s="91"/>
      <c r="C32" s="91"/>
      <c r="D32" s="91"/>
      <c r="E32" s="91"/>
      <c r="F32" s="93"/>
      <c r="G32" s="17">
        <f>G29+M26</f>
        <v>9.5</v>
      </c>
      <c r="H32" s="18" t="s">
        <v>2</v>
      </c>
      <c r="I32" s="90" t="s">
        <v>36</v>
      </c>
      <c r="J32" s="91"/>
      <c r="K32" s="92"/>
      <c r="L32" s="39">
        <f>(((G32-H11)/0.1)*N13)+G13</f>
        <v>1085</v>
      </c>
      <c r="M32" s="40" t="s">
        <v>14</v>
      </c>
      <c r="N32" s="42" t="s">
        <v>0</v>
      </c>
    </row>
    <row r="33" ht="13.5" thickTop="1"/>
  </sheetData>
  <sheetProtection sheet="1" objects="1" scenarios="1"/>
  <mergeCells count="25">
    <mergeCell ref="A13:B13"/>
    <mergeCell ref="D13:F13"/>
    <mergeCell ref="J27:N27"/>
    <mergeCell ref="A29:F29"/>
    <mergeCell ref="I29:K29"/>
    <mergeCell ref="E4:G4"/>
    <mergeCell ref="I4:L4"/>
    <mergeCell ref="E17:H17"/>
    <mergeCell ref="E18:H18"/>
    <mergeCell ref="I23:K23"/>
    <mergeCell ref="E16:H16"/>
    <mergeCell ref="E9:G9"/>
    <mergeCell ref="I9:L9"/>
    <mergeCell ref="E21:L21"/>
    <mergeCell ref="E19:H19"/>
    <mergeCell ref="A32:F32"/>
    <mergeCell ref="I32:K32"/>
    <mergeCell ref="A2:N3"/>
    <mergeCell ref="A1:N1"/>
    <mergeCell ref="L30:N31"/>
    <mergeCell ref="H13:M13"/>
    <mergeCell ref="L17:M17"/>
    <mergeCell ref="L19:M19"/>
    <mergeCell ref="L16:M16"/>
    <mergeCell ref="L18:M18"/>
  </mergeCells>
  <printOptions horizontalCentered="1" verticalCentered="1"/>
  <pageMargins left="0.5" right="0.5" top="0.5" bottom="0.5" header="0" footer="0"/>
  <pageSetup fitToHeight="1" fitToWidth="1"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RowColHeaders="0" zoomScale="150" zoomScaleNormal="150" workbookViewId="0" topLeftCell="A1">
      <selection activeCell="I4" sqref="I4:L4"/>
    </sheetView>
  </sheetViews>
  <sheetFormatPr defaultColWidth="9.140625" defaultRowHeight="12.75"/>
  <cols>
    <col min="1" max="5" width="9.140625" style="6" customWidth="1"/>
    <col min="6" max="6" width="3.7109375" style="6" customWidth="1"/>
    <col min="7" max="8" width="9.140625" style="6" customWidth="1"/>
    <col min="9" max="11" width="4.7109375" style="6" customWidth="1"/>
    <col min="12" max="12" width="9.140625" style="6" customWidth="1"/>
    <col min="13" max="13" width="6.7109375" style="6" customWidth="1"/>
    <col min="14" max="16384" width="9.140625" style="6" customWidth="1"/>
  </cols>
  <sheetData>
    <row r="1" spans="1:14" ht="18">
      <c r="A1" s="53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9.75" customHeight="1">
      <c r="A2" s="51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9.75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2" ht="13.5" thickBot="1">
      <c r="A4" s="5"/>
      <c r="B4" s="7" t="s">
        <v>4</v>
      </c>
      <c r="E4" s="98">
        <f>'Leg 3'!I9</f>
        <v>0</v>
      </c>
      <c r="F4" s="99"/>
      <c r="G4" s="100"/>
      <c r="H4" s="5" t="s">
        <v>31</v>
      </c>
      <c r="I4" s="78" t="s">
        <v>0</v>
      </c>
      <c r="J4" s="79"/>
      <c r="K4" s="79"/>
      <c r="L4" s="80"/>
    </row>
    <row r="5" spans="9:14" ht="13.5" thickBot="1">
      <c r="I5" s="5"/>
      <c r="J5" s="5"/>
      <c r="K5" s="5"/>
      <c r="M5" s="5"/>
      <c r="N5" s="5"/>
    </row>
    <row r="6" spans="1:14" ht="13.5" thickBot="1">
      <c r="A6" s="6" t="s">
        <v>18</v>
      </c>
      <c r="D6" s="1">
        <v>10</v>
      </c>
      <c r="E6" s="8" t="s">
        <v>16</v>
      </c>
      <c r="F6" s="9"/>
      <c r="G6" s="10" t="s">
        <v>20</v>
      </c>
      <c r="H6" s="45">
        <f>'Leg 1'!H6</f>
        <v>9.5</v>
      </c>
      <c r="I6" s="46" t="s">
        <v>21</v>
      </c>
      <c r="J6" s="4"/>
      <c r="K6" s="4"/>
      <c r="L6" s="10" t="s">
        <v>22</v>
      </c>
      <c r="M6" s="11">
        <f>D6/H6*3600</f>
        <v>3789.4736842105262</v>
      </c>
      <c r="N6" s="12" t="s">
        <v>17</v>
      </c>
    </row>
    <row r="7" spans="4:14" ht="12.75">
      <c r="D7" s="30"/>
      <c r="E7" s="9"/>
      <c r="F7" s="9"/>
      <c r="G7" s="10"/>
      <c r="H7" s="30"/>
      <c r="I7" s="4"/>
      <c r="J7" s="4"/>
      <c r="K7" s="4"/>
      <c r="L7" s="10"/>
      <c r="M7" s="29"/>
      <c r="N7" s="9"/>
    </row>
    <row r="8" spans="7:8" ht="13.5" thickBot="1">
      <c r="G8" s="13"/>
      <c r="H8" s="13"/>
    </row>
    <row r="9" spans="1:14" ht="13.5" thickBot="1">
      <c r="A9" s="6" t="s">
        <v>0</v>
      </c>
      <c r="B9" s="7" t="s">
        <v>5</v>
      </c>
      <c r="E9" s="66" t="str">
        <f>I4</f>
        <v> </v>
      </c>
      <c r="F9" s="67"/>
      <c r="G9" s="68"/>
      <c r="H9" s="5" t="s">
        <v>31</v>
      </c>
      <c r="I9" s="69"/>
      <c r="J9" s="70"/>
      <c r="K9" s="70"/>
      <c r="L9" s="71"/>
      <c r="M9" s="27"/>
      <c r="N9" s="28"/>
    </row>
    <row r="10" spans="9:14" ht="13.5" thickBot="1">
      <c r="I10" s="5"/>
      <c r="J10" s="5"/>
      <c r="K10" s="5"/>
      <c r="M10" s="5"/>
      <c r="N10" s="5"/>
    </row>
    <row r="11" spans="1:14" ht="13.5" thickBot="1">
      <c r="A11" s="6" t="s">
        <v>19</v>
      </c>
      <c r="D11" s="2">
        <v>10</v>
      </c>
      <c r="E11" s="8" t="s">
        <v>16</v>
      </c>
      <c r="F11" s="9"/>
      <c r="G11" s="5" t="s">
        <v>20</v>
      </c>
      <c r="H11" s="45">
        <f>H6</f>
        <v>9.5</v>
      </c>
      <c r="I11" s="46" t="s">
        <v>21</v>
      </c>
      <c r="J11" s="4"/>
      <c r="K11" s="4"/>
      <c r="L11" s="10" t="s">
        <v>22</v>
      </c>
      <c r="M11" s="11">
        <f>D11/H11*3600</f>
        <v>3789.4736842105262</v>
      </c>
      <c r="N11" s="12" t="s">
        <v>17</v>
      </c>
    </row>
    <row r="12" spans="4:14" ht="13.5" thickBot="1">
      <c r="D12" s="3"/>
      <c r="E12" s="9"/>
      <c r="F12" s="9"/>
      <c r="G12" s="13"/>
      <c r="H12" s="13"/>
      <c r="I12" s="4"/>
      <c r="J12" s="4"/>
      <c r="K12" s="4"/>
      <c r="L12" s="14"/>
      <c r="M12" s="15"/>
      <c r="N12" s="9"/>
    </row>
    <row r="13" spans="1:14" s="16" customFormat="1" ht="13.5" customHeight="1" thickBot="1">
      <c r="A13" s="88" t="s">
        <v>33</v>
      </c>
      <c r="B13" s="88"/>
      <c r="C13" s="36"/>
      <c r="D13" s="81" t="s">
        <v>34</v>
      </c>
      <c r="E13" s="82"/>
      <c r="F13" s="83"/>
      <c r="G13" s="37">
        <f>'Leg 1'!G13</f>
        <v>1085</v>
      </c>
      <c r="H13" s="57" t="s">
        <v>23</v>
      </c>
      <c r="I13" s="58"/>
      <c r="J13" s="58"/>
      <c r="K13" s="58"/>
      <c r="L13" s="58"/>
      <c r="M13" s="58"/>
      <c r="N13" s="38">
        <f>'Leg 1'!N13</f>
        <v>14.3</v>
      </c>
    </row>
    <row r="14" spans="1:14" s="16" customFormat="1" ht="6" customHeight="1">
      <c r="A14" s="21"/>
      <c r="B14" s="21"/>
      <c r="C14" s="21"/>
      <c r="D14" s="21"/>
      <c r="E14" s="21"/>
      <c r="F14" s="22"/>
      <c r="G14" s="10"/>
      <c r="H14" s="4"/>
      <c r="I14" s="5"/>
      <c r="J14" s="5"/>
      <c r="K14" s="5"/>
      <c r="L14" s="5"/>
      <c r="M14" s="5"/>
      <c r="N14" s="24"/>
    </row>
    <row r="15" spans="5:14" ht="13.5" thickBot="1">
      <c r="E15" s="14"/>
      <c r="G15" s="3"/>
      <c r="H15" s="9"/>
      <c r="I15" s="25" t="s">
        <v>24</v>
      </c>
      <c r="J15" s="25" t="s">
        <v>25</v>
      </c>
      <c r="K15" s="25" t="s">
        <v>26</v>
      </c>
      <c r="L15" s="14"/>
      <c r="M15" s="15"/>
      <c r="N15" s="9"/>
    </row>
    <row r="16" spans="5:14" ht="13.5" thickBot="1">
      <c r="E16" s="64" t="str">
        <f>CONCATENATE("Predicted"," ",E4," ","Time")</f>
        <v>Predicted 0 Time</v>
      </c>
      <c r="F16" s="61"/>
      <c r="G16" s="61"/>
      <c r="H16" s="65"/>
      <c r="I16" s="34">
        <v>9</v>
      </c>
      <c r="J16" s="34">
        <v>0</v>
      </c>
      <c r="K16" s="34">
        <v>0</v>
      </c>
      <c r="L16" s="60" t="s">
        <v>29</v>
      </c>
      <c r="M16" s="61"/>
      <c r="N16" s="32"/>
    </row>
    <row r="17" spans="5:14" ht="13.5" thickBot="1">
      <c r="E17" s="84" t="str">
        <f>CONCATENATE("Predicted"," ",I4," ","Time")</f>
        <v>Predicted   Time</v>
      </c>
      <c r="F17" s="85"/>
      <c r="G17" s="85"/>
      <c r="H17" s="85"/>
      <c r="I17" s="34">
        <v>10</v>
      </c>
      <c r="J17" s="34">
        <v>3</v>
      </c>
      <c r="K17" s="34">
        <v>9</v>
      </c>
      <c r="L17" s="47" t="s">
        <v>27</v>
      </c>
      <c r="M17" s="48"/>
      <c r="N17" s="35">
        <f>((I17*3600)+(J17*60)+K17)-((I16*3600)+(J16*60)+(K16))</f>
        <v>3789</v>
      </c>
    </row>
    <row r="18" spans="5:14" ht="13.5" thickBot="1">
      <c r="E18" s="64" t="str">
        <f>CONCATENATE("Actual"," ",E4," ","Time")</f>
        <v>Actual 0 Time</v>
      </c>
      <c r="F18" s="61"/>
      <c r="G18" s="61"/>
      <c r="H18" s="65"/>
      <c r="I18" s="34">
        <f aca="true" t="shared" si="0" ref="I18:K19">I16</f>
        <v>9</v>
      </c>
      <c r="J18" s="34">
        <f t="shared" si="0"/>
        <v>0</v>
      </c>
      <c r="K18" s="34">
        <f t="shared" si="0"/>
        <v>0</v>
      </c>
      <c r="L18" s="60" t="s">
        <v>30</v>
      </c>
      <c r="M18" s="61"/>
      <c r="N18" s="33"/>
    </row>
    <row r="19" spans="5:14" ht="13.5" thickBot="1">
      <c r="E19" s="86" t="str">
        <f>CONCATENATE("Actual"," ",I4," ","Time")</f>
        <v>Actual   Time</v>
      </c>
      <c r="F19" s="48"/>
      <c r="G19" s="48"/>
      <c r="H19" s="87"/>
      <c r="I19" s="34">
        <f t="shared" si="0"/>
        <v>10</v>
      </c>
      <c r="J19" s="34">
        <f t="shared" si="0"/>
        <v>3</v>
      </c>
      <c r="K19" s="34">
        <f t="shared" si="0"/>
        <v>9</v>
      </c>
      <c r="L19" s="47" t="s">
        <v>28</v>
      </c>
      <c r="M19" s="59"/>
      <c r="N19" s="35">
        <f>((I19*3600)+(J19*60)+K19)-((I18*3600)+(J18*60)+(K18))</f>
        <v>3789</v>
      </c>
    </row>
    <row r="20" spans="5:11" ht="6" customHeight="1">
      <c r="E20" s="23"/>
      <c r="F20" s="23"/>
      <c r="G20" s="23"/>
      <c r="H20" s="23"/>
      <c r="I20" s="15"/>
      <c r="J20" s="15"/>
      <c r="K20" s="15"/>
    </row>
    <row r="21" spans="5:14" ht="12.75">
      <c r="E21" s="72" t="s">
        <v>32</v>
      </c>
      <c r="F21" s="73"/>
      <c r="G21" s="73"/>
      <c r="H21" s="73"/>
      <c r="I21" s="73"/>
      <c r="J21" s="73"/>
      <c r="K21" s="73"/>
      <c r="L21" s="74"/>
      <c r="M21" s="31">
        <f>N19-N17</f>
        <v>0</v>
      </c>
      <c r="N21" s="5"/>
    </row>
    <row r="23" spans="1:14" ht="12.75">
      <c r="A23" s="6" t="s">
        <v>0</v>
      </c>
      <c r="D23" s="6" t="s">
        <v>0</v>
      </c>
      <c r="G23" s="26">
        <f>N19-N17</f>
        <v>0</v>
      </c>
      <c r="H23" s="12" t="s">
        <v>3</v>
      </c>
      <c r="I23" s="62" t="str">
        <f>IF(M21&lt;0,"FAST","SLOW")</f>
        <v>SLOW</v>
      </c>
      <c r="J23" s="54"/>
      <c r="K23" s="63"/>
      <c r="L23" s="14" t="s">
        <v>1</v>
      </c>
      <c r="M23" s="17">
        <f>(ABS(G23)/M6)*100</f>
        <v>0</v>
      </c>
      <c r="N23" s="18" t="s">
        <v>7</v>
      </c>
    </row>
    <row r="24" spans="5:14" ht="12.75">
      <c r="E24"/>
      <c r="G24" s="19"/>
      <c r="H24" s="9"/>
      <c r="L24" s="14"/>
      <c r="M24" s="20"/>
      <c r="N24" s="15"/>
    </row>
    <row r="25" spans="5:10" ht="12.75">
      <c r="E25" s="14"/>
      <c r="G25" s="3"/>
      <c r="H25" s="9"/>
      <c r="J25" s="6" t="s">
        <v>0</v>
      </c>
    </row>
    <row r="26" spans="1:14" ht="12.75">
      <c r="A26" s="6" t="s">
        <v>9</v>
      </c>
      <c r="E26" s="14" t="s">
        <v>1</v>
      </c>
      <c r="G26" s="17">
        <f>D6/((M6+G23)/3600)</f>
        <v>9.5</v>
      </c>
      <c r="H26" s="18" t="s">
        <v>2</v>
      </c>
      <c r="J26" s="6" t="s">
        <v>10</v>
      </c>
      <c r="M26" s="43">
        <f>H6-G26</f>
        <v>0</v>
      </c>
      <c r="N26" s="44" t="s">
        <v>2</v>
      </c>
    </row>
    <row r="27" spans="10:14" ht="12.75">
      <c r="J27" s="97" t="s">
        <v>35</v>
      </c>
      <c r="K27" s="97"/>
      <c r="L27" s="97"/>
      <c r="M27" s="97"/>
      <c r="N27" s="97"/>
    </row>
    <row r="28" ht="13.5" thickBot="1">
      <c r="A28" s="6" t="s">
        <v>11</v>
      </c>
    </row>
    <row r="29" spans="1:14" ht="13.5" customHeight="1" thickBot="1" thickTop="1">
      <c r="A29" s="91" t="s">
        <v>13</v>
      </c>
      <c r="B29" s="91"/>
      <c r="C29" s="91"/>
      <c r="D29" s="91"/>
      <c r="E29" s="91"/>
      <c r="F29" s="93"/>
      <c r="G29" s="17">
        <f>D11/((M11-G23)/3600)</f>
        <v>9.5</v>
      </c>
      <c r="H29" s="18" t="s">
        <v>2</v>
      </c>
      <c r="I29" s="90" t="s">
        <v>36</v>
      </c>
      <c r="J29" s="91"/>
      <c r="K29" s="92"/>
      <c r="L29" s="39">
        <f>(((G29-H11)/0.1)*N13)+G13</f>
        <v>1085</v>
      </c>
      <c r="M29" s="40" t="s">
        <v>14</v>
      </c>
      <c r="N29" s="41"/>
    </row>
    <row r="30" spans="12:14" ht="13.5" thickTop="1">
      <c r="L30" s="55" t="s">
        <v>15</v>
      </c>
      <c r="M30" s="55"/>
      <c r="N30" s="55"/>
    </row>
    <row r="31" spans="1:14" ht="13.5" thickBot="1">
      <c r="A31" s="6" t="s">
        <v>12</v>
      </c>
      <c r="L31" s="56"/>
      <c r="M31" s="56"/>
      <c r="N31" s="56"/>
    </row>
    <row r="32" spans="1:14" ht="13.5" customHeight="1" thickBot="1" thickTop="1">
      <c r="A32" s="91" t="s">
        <v>37</v>
      </c>
      <c r="B32" s="91"/>
      <c r="C32" s="91"/>
      <c r="D32" s="91"/>
      <c r="E32" s="91"/>
      <c r="F32" s="93"/>
      <c r="G32" s="17">
        <f>G29+M26</f>
        <v>9.5</v>
      </c>
      <c r="H32" s="18" t="s">
        <v>2</v>
      </c>
      <c r="I32" s="90" t="s">
        <v>36</v>
      </c>
      <c r="J32" s="91"/>
      <c r="K32" s="92"/>
      <c r="L32" s="39">
        <f>(((G32-H11)/0.1)*N13)+G13</f>
        <v>1085</v>
      </c>
      <c r="M32" s="40" t="s">
        <v>14</v>
      </c>
      <c r="N32" s="42" t="s">
        <v>0</v>
      </c>
    </row>
    <row r="33" ht="13.5" thickTop="1"/>
  </sheetData>
  <sheetProtection sheet="1" objects="1" scenarios="1"/>
  <mergeCells count="25">
    <mergeCell ref="A13:B13"/>
    <mergeCell ref="D13:F13"/>
    <mergeCell ref="J27:N27"/>
    <mergeCell ref="A29:F29"/>
    <mergeCell ref="I29:K29"/>
    <mergeCell ref="I23:K23"/>
    <mergeCell ref="E16:H16"/>
    <mergeCell ref="E17:H17"/>
    <mergeCell ref="E18:H18"/>
    <mergeCell ref="E19:H19"/>
    <mergeCell ref="A32:F32"/>
    <mergeCell ref="I32:K32"/>
    <mergeCell ref="A2:N3"/>
    <mergeCell ref="A1:N1"/>
    <mergeCell ref="L30:N31"/>
    <mergeCell ref="H13:M13"/>
    <mergeCell ref="L17:M17"/>
    <mergeCell ref="L19:M19"/>
    <mergeCell ref="L16:M16"/>
    <mergeCell ref="L18:M18"/>
    <mergeCell ref="E9:G9"/>
    <mergeCell ref="I9:L9"/>
    <mergeCell ref="E21:L21"/>
    <mergeCell ref="E4:G4"/>
    <mergeCell ref="I4:L4"/>
  </mergeCells>
  <printOptions horizontalCentered="1" verticalCentered="1"/>
  <pageMargins left="0.5" right="0.5" top="0.5" bottom="0.5" header="0" footer="0"/>
  <pageSetup fitToHeight="1" fitToWidth="1" horizontalDpi="360" verticalDpi="3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RowColHeaders="0" zoomScale="150" zoomScaleNormal="150" workbookViewId="0" topLeftCell="A1">
      <selection activeCell="I4" sqref="I4:L4"/>
    </sheetView>
  </sheetViews>
  <sheetFormatPr defaultColWidth="9.140625" defaultRowHeight="12.75"/>
  <cols>
    <col min="1" max="5" width="9.140625" style="6" customWidth="1"/>
    <col min="6" max="6" width="3.7109375" style="6" customWidth="1"/>
    <col min="7" max="8" width="9.140625" style="6" customWidth="1"/>
    <col min="9" max="11" width="4.7109375" style="6" customWidth="1"/>
    <col min="12" max="12" width="9.140625" style="6" customWidth="1"/>
    <col min="13" max="13" width="6.7109375" style="6" customWidth="1"/>
    <col min="14" max="16384" width="9.140625" style="6" customWidth="1"/>
  </cols>
  <sheetData>
    <row r="1" spans="1:14" ht="18">
      <c r="A1" s="53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9.75" customHeight="1">
      <c r="A2" s="51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9.75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2" ht="13.5" thickBot="1">
      <c r="A4" s="5"/>
      <c r="B4" s="7" t="s">
        <v>4</v>
      </c>
      <c r="E4" s="98">
        <f>'Leg 4'!I9</f>
        <v>0</v>
      </c>
      <c r="F4" s="99"/>
      <c r="G4" s="100"/>
      <c r="H4" s="5" t="s">
        <v>31</v>
      </c>
      <c r="I4" s="78" t="s">
        <v>0</v>
      </c>
      <c r="J4" s="79"/>
      <c r="K4" s="79"/>
      <c r="L4" s="80"/>
    </row>
    <row r="5" spans="9:14" ht="13.5" thickBot="1">
      <c r="I5" s="5"/>
      <c r="J5" s="5"/>
      <c r="K5" s="5"/>
      <c r="M5" s="5"/>
      <c r="N5" s="5"/>
    </row>
    <row r="6" spans="1:14" ht="13.5" thickBot="1">
      <c r="A6" s="6" t="s">
        <v>18</v>
      </c>
      <c r="D6" s="1">
        <v>10</v>
      </c>
      <c r="E6" s="8" t="s">
        <v>16</v>
      </c>
      <c r="F6" s="9"/>
      <c r="G6" s="10" t="s">
        <v>20</v>
      </c>
      <c r="H6" s="45">
        <f>'Leg 1'!H6</f>
        <v>9.5</v>
      </c>
      <c r="I6" s="46" t="s">
        <v>21</v>
      </c>
      <c r="J6" s="4"/>
      <c r="K6" s="4"/>
      <c r="L6" s="10" t="s">
        <v>22</v>
      </c>
      <c r="M6" s="11">
        <f>D6/H6*3600</f>
        <v>3789.4736842105262</v>
      </c>
      <c r="N6" s="12" t="s">
        <v>17</v>
      </c>
    </row>
    <row r="7" spans="4:14" ht="12.75">
      <c r="D7" s="30"/>
      <c r="E7" s="9"/>
      <c r="F7" s="9"/>
      <c r="G7" s="10"/>
      <c r="H7" s="30"/>
      <c r="I7" s="4"/>
      <c r="J7" s="4"/>
      <c r="K7" s="4"/>
      <c r="L7" s="10"/>
      <c r="M7" s="29"/>
      <c r="N7" s="9"/>
    </row>
    <row r="8" spans="7:8" ht="13.5" thickBot="1">
      <c r="G8" s="13"/>
      <c r="H8" s="13"/>
    </row>
    <row r="9" spans="1:14" ht="13.5" thickBot="1">
      <c r="A9" s="6" t="s">
        <v>0</v>
      </c>
      <c r="B9" s="7" t="s">
        <v>5</v>
      </c>
      <c r="E9" s="66" t="str">
        <f>I4</f>
        <v> </v>
      </c>
      <c r="F9" s="67"/>
      <c r="G9" s="68"/>
      <c r="H9" s="5" t="s">
        <v>31</v>
      </c>
      <c r="I9" s="69"/>
      <c r="J9" s="70"/>
      <c r="K9" s="70"/>
      <c r="L9" s="71"/>
      <c r="M9" s="27"/>
      <c r="N9" s="28"/>
    </row>
    <row r="10" spans="9:14" ht="13.5" thickBot="1">
      <c r="I10" s="5"/>
      <c r="J10" s="5"/>
      <c r="K10" s="5"/>
      <c r="M10" s="5"/>
      <c r="N10" s="5"/>
    </row>
    <row r="11" spans="1:14" ht="13.5" thickBot="1">
      <c r="A11" s="6" t="s">
        <v>19</v>
      </c>
      <c r="D11" s="2">
        <v>10</v>
      </c>
      <c r="E11" s="8" t="s">
        <v>16</v>
      </c>
      <c r="F11" s="9"/>
      <c r="G11" s="5" t="s">
        <v>20</v>
      </c>
      <c r="H11" s="45">
        <f>H6</f>
        <v>9.5</v>
      </c>
      <c r="I11" s="46" t="s">
        <v>21</v>
      </c>
      <c r="J11" s="4"/>
      <c r="K11" s="4"/>
      <c r="L11" s="10" t="s">
        <v>22</v>
      </c>
      <c r="M11" s="11">
        <f>D11/H11*3600</f>
        <v>3789.4736842105262</v>
      </c>
      <c r="N11" s="12" t="s">
        <v>17</v>
      </c>
    </row>
    <row r="12" spans="4:14" ht="13.5" thickBot="1">
      <c r="D12" s="3"/>
      <c r="E12" s="9"/>
      <c r="F12" s="9"/>
      <c r="G12" s="13"/>
      <c r="H12" s="13"/>
      <c r="I12" s="4"/>
      <c r="J12" s="4"/>
      <c r="K12" s="4"/>
      <c r="L12" s="14"/>
      <c r="M12" s="15"/>
      <c r="N12" s="9"/>
    </row>
    <row r="13" spans="1:14" s="16" customFormat="1" ht="13.5" customHeight="1" thickBot="1">
      <c r="A13" s="88" t="s">
        <v>33</v>
      </c>
      <c r="B13" s="88"/>
      <c r="C13" s="36"/>
      <c r="D13" s="81" t="s">
        <v>34</v>
      </c>
      <c r="E13" s="82"/>
      <c r="F13" s="83"/>
      <c r="G13" s="37">
        <f>'Leg 1'!G13</f>
        <v>1085</v>
      </c>
      <c r="H13" s="57" t="s">
        <v>23</v>
      </c>
      <c r="I13" s="58"/>
      <c r="J13" s="58"/>
      <c r="K13" s="58"/>
      <c r="L13" s="58"/>
      <c r="M13" s="58"/>
      <c r="N13" s="38">
        <f>'Leg 1'!N13</f>
        <v>14.3</v>
      </c>
    </row>
    <row r="14" spans="1:14" s="16" customFormat="1" ht="6" customHeight="1">
      <c r="A14" s="21"/>
      <c r="B14" s="21"/>
      <c r="C14" s="21"/>
      <c r="D14" s="21"/>
      <c r="E14" s="21"/>
      <c r="F14" s="22"/>
      <c r="G14" s="10"/>
      <c r="H14" s="4"/>
      <c r="I14" s="5"/>
      <c r="J14" s="5"/>
      <c r="K14" s="5"/>
      <c r="L14" s="5"/>
      <c r="M14" s="5"/>
      <c r="N14" s="24"/>
    </row>
    <row r="15" spans="5:14" ht="13.5" thickBot="1">
      <c r="E15" s="14"/>
      <c r="G15" s="3"/>
      <c r="H15" s="9"/>
      <c r="I15" s="25" t="s">
        <v>24</v>
      </c>
      <c r="J15" s="25" t="s">
        <v>25</v>
      </c>
      <c r="K15" s="25" t="s">
        <v>26</v>
      </c>
      <c r="L15" s="14"/>
      <c r="M15" s="15"/>
      <c r="N15" s="9"/>
    </row>
    <row r="16" spans="5:14" ht="13.5" thickBot="1">
      <c r="E16" s="64" t="str">
        <f>CONCATENATE("Predicted"," ",E4," ","Time")</f>
        <v>Predicted 0 Time</v>
      </c>
      <c r="F16" s="61"/>
      <c r="G16" s="61"/>
      <c r="H16" s="65"/>
      <c r="I16" s="34">
        <v>9</v>
      </c>
      <c r="J16" s="34">
        <v>0</v>
      </c>
      <c r="K16" s="34">
        <v>0</v>
      </c>
      <c r="L16" s="60" t="s">
        <v>29</v>
      </c>
      <c r="M16" s="61"/>
      <c r="N16" s="32"/>
    </row>
    <row r="17" spans="5:14" ht="13.5" thickBot="1">
      <c r="E17" s="84" t="str">
        <f>CONCATENATE("Predicted"," ",I4," ","Time")</f>
        <v>Predicted   Time</v>
      </c>
      <c r="F17" s="85"/>
      <c r="G17" s="85"/>
      <c r="H17" s="85"/>
      <c r="I17" s="34">
        <v>10</v>
      </c>
      <c r="J17" s="34">
        <v>3</v>
      </c>
      <c r="K17" s="34">
        <v>9</v>
      </c>
      <c r="L17" s="47" t="s">
        <v>27</v>
      </c>
      <c r="M17" s="48"/>
      <c r="N17" s="35">
        <f>((I17*3600)+(J17*60)+K17)-((I16*3600)+(J16*60)+(K16))</f>
        <v>3789</v>
      </c>
    </row>
    <row r="18" spans="5:14" ht="13.5" thickBot="1">
      <c r="E18" s="64" t="str">
        <f>CONCATENATE("Actual"," ",E4," ","Time")</f>
        <v>Actual 0 Time</v>
      </c>
      <c r="F18" s="61"/>
      <c r="G18" s="61"/>
      <c r="H18" s="65"/>
      <c r="I18" s="34">
        <f aca="true" t="shared" si="0" ref="I18:K19">I16</f>
        <v>9</v>
      </c>
      <c r="J18" s="34">
        <f t="shared" si="0"/>
        <v>0</v>
      </c>
      <c r="K18" s="34">
        <f t="shared" si="0"/>
        <v>0</v>
      </c>
      <c r="L18" s="60" t="s">
        <v>30</v>
      </c>
      <c r="M18" s="61"/>
      <c r="N18" s="33"/>
    </row>
    <row r="19" spans="5:14" ht="13.5" thickBot="1">
      <c r="E19" s="86" t="str">
        <f>CONCATENATE("Actual"," ",I4," ","Time")</f>
        <v>Actual   Time</v>
      </c>
      <c r="F19" s="48"/>
      <c r="G19" s="48"/>
      <c r="H19" s="87"/>
      <c r="I19" s="34">
        <f t="shared" si="0"/>
        <v>10</v>
      </c>
      <c r="J19" s="34">
        <f t="shared" si="0"/>
        <v>3</v>
      </c>
      <c r="K19" s="34">
        <f t="shared" si="0"/>
        <v>9</v>
      </c>
      <c r="L19" s="47" t="s">
        <v>28</v>
      </c>
      <c r="M19" s="59"/>
      <c r="N19" s="35">
        <f>((I19*3600)+(J19*60)+K19)-((I18*3600)+(J18*60)+(K18))</f>
        <v>3789</v>
      </c>
    </row>
    <row r="20" spans="5:11" ht="6" customHeight="1">
      <c r="E20" s="23"/>
      <c r="F20" s="23"/>
      <c r="G20" s="23"/>
      <c r="H20" s="23"/>
      <c r="I20" s="15"/>
      <c r="J20" s="15"/>
      <c r="K20" s="15"/>
    </row>
    <row r="21" spans="5:14" ht="12.75">
      <c r="E21" s="72" t="s">
        <v>32</v>
      </c>
      <c r="F21" s="73"/>
      <c r="G21" s="73"/>
      <c r="H21" s="73"/>
      <c r="I21" s="73"/>
      <c r="J21" s="73"/>
      <c r="K21" s="73"/>
      <c r="L21" s="74"/>
      <c r="M21" s="31">
        <f>N19-N17</f>
        <v>0</v>
      </c>
      <c r="N21" s="5"/>
    </row>
    <row r="23" spans="1:14" ht="12.75">
      <c r="A23" s="6" t="s">
        <v>0</v>
      </c>
      <c r="D23" s="6" t="s">
        <v>0</v>
      </c>
      <c r="G23" s="26">
        <f>N19-N17</f>
        <v>0</v>
      </c>
      <c r="H23" s="12" t="s">
        <v>3</v>
      </c>
      <c r="I23" s="62" t="str">
        <f>IF(M21&lt;0,"FAST","SLOW")</f>
        <v>SLOW</v>
      </c>
      <c r="J23" s="54"/>
      <c r="K23" s="63"/>
      <c r="L23" s="14" t="s">
        <v>1</v>
      </c>
      <c r="M23" s="17">
        <f>(ABS(G23)/M6)*100</f>
        <v>0</v>
      </c>
      <c r="N23" s="18" t="s">
        <v>7</v>
      </c>
    </row>
    <row r="24" spans="5:14" ht="12.75">
      <c r="E24"/>
      <c r="G24" s="19"/>
      <c r="H24" s="9"/>
      <c r="L24" s="14"/>
      <c r="M24" s="20"/>
      <c r="N24" s="15"/>
    </row>
    <row r="25" spans="5:10" ht="12.75">
      <c r="E25" s="14"/>
      <c r="G25" s="3"/>
      <c r="H25" s="9"/>
      <c r="J25" s="6" t="s">
        <v>0</v>
      </c>
    </row>
    <row r="26" spans="1:14" ht="12.75">
      <c r="A26" s="6" t="s">
        <v>9</v>
      </c>
      <c r="E26" s="14" t="s">
        <v>1</v>
      </c>
      <c r="G26" s="17">
        <f>D6/((M6+G23)/3600)</f>
        <v>9.5</v>
      </c>
      <c r="H26" s="18" t="s">
        <v>2</v>
      </c>
      <c r="J26" s="6" t="s">
        <v>10</v>
      </c>
      <c r="M26" s="43">
        <f>H6-G26</f>
        <v>0</v>
      </c>
      <c r="N26" s="44" t="s">
        <v>2</v>
      </c>
    </row>
    <row r="27" spans="10:14" ht="12.75">
      <c r="J27" s="97" t="s">
        <v>35</v>
      </c>
      <c r="K27" s="97"/>
      <c r="L27" s="97"/>
      <c r="M27" s="97"/>
      <c r="N27" s="97"/>
    </row>
    <row r="28" ht="13.5" thickBot="1">
      <c r="A28" s="6" t="s">
        <v>11</v>
      </c>
    </row>
    <row r="29" spans="1:14" ht="13.5" customHeight="1" thickBot="1" thickTop="1">
      <c r="A29" s="91" t="s">
        <v>13</v>
      </c>
      <c r="B29" s="91"/>
      <c r="C29" s="91"/>
      <c r="D29" s="91"/>
      <c r="E29" s="91"/>
      <c r="F29" s="93"/>
      <c r="G29" s="17">
        <f>D11/((M11-G23)/3600)</f>
        <v>9.5</v>
      </c>
      <c r="H29" s="18" t="s">
        <v>2</v>
      </c>
      <c r="I29" s="90" t="s">
        <v>36</v>
      </c>
      <c r="J29" s="91"/>
      <c r="K29" s="92"/>
      <c r="L29" s="39">
        <f>(((G29-H11)/0.1)*N13)+G13</f>
        <v>1085</v>
      </c>
      <c r="M29" s="40" t="s">
        <v>14</v>
      </c>
      <c r="N29" s="41"/>
    </row>
    <row r="30" spans="12:14" ht="13.5" thickTop="1">
      <c r="L30" s="55" t="s">
        <v>15</v>
      </c>
      <c r="M30" s="55"/>
      <c r="N30" s="55"/>
    </row>
    <row r="31" spans="1:14" ht="13.5" thickBot="1">
      <c r="A31" s="6" t="s">
        <v>12</v>
      </c>
      <c r="L31" s="56"/>
      <c r="M31" s="56"/>
      <c r="N31" s="56"/>
    </row>
    <row r="32" spans="1:14" ht="13.5" customHeight="1" thickBot="1" thickTop="1">
      <c r="A32" s="91" t="s">
        <v>37</v>
      </c>
      <c r="B32" s="91"/>
      <c r="C32" s="91"/>
      <c r="D32" s="91"/>
      <c r="E32" s="91"/>
      <c r="F32" s="93"/>
      <c r="G32" s="17">
        <f>G29+M26</f>
        <v>9.5</v>
      </c>
      <c r="H32" s="18" t="s">
        <v>2</v>
      </c>
      <c r="I32" s="90" t="s">
        <v>36</v>
      </c>
      <c r="J32" s="91"/>
      <c r="K32" s="92"/>
      <c r="L32" s="39">
        <f>(((G32-H11)/0.1)*N13)+G13</f>
        <v>1085</v>
      </c>
      <c r="M32" s="40" t="s">
        <v>14</v>
      </c>
      <c r="N32" s="42" t="s">
        <v>0</v>
      </c>
    </row>
    <row r="33" ht="13.5" thickTop="1"/>
  </sheetData>
  <sheetProtection sheet="1" objects="1" scenarios="1"/>
  <mergeCells count="25">
    <mergeCell ref="A13:B13"/>
    <mergeCell ref="D13:F13"/>
    <mergeCell ref="J27:N27"/>
    <mergeCell ref="A29:F29"/>
    <mergeCell ref="I29:K29"/>
    <mergeCell ref="E4:G4"/>
    <mergeCell ref="I4:L4"/>
    <mergeCell ref="E17:H17"/>
    <mergeCell ref="E18:H18"/>
    <mergeCell ref="I23:K23"/>
    <mergeCell ref="E16:H16"/>
    <mergeCell ref="E9:G9"/>
    <mergeCell ref="I9:L9"/>
    <mergeCell ref="E21:L21"/>
    <mergeCell ref="E19:H19"/>
    <mergeCell ref="A32:F32"/>
    <mergeCell ref="I32:K32"/>
    <mergeCell ref="A2:N3"/>
    <mergeCell ref="A1:N1"/>
    <mergeCell ref="L30:N31"/>
    <mergeCell ref="H13:M13"/>
    <mergeCell ref="L17:M17"/>
    <mergeCell ref="L19:M19"/>
    <mergeCell ref="L16:M16"/>
    <mergeCell ref="L18:M18"/>
  </mergeCells>
  <printOptions horizontalCentered="1" verticalCentered="1"/>
  <pageMargins left="0.5" right="0.5" top="0.5" bottom="0.5" header="0" footer="0"/>
  <pageSetup fitToHeight="1" fitToWidth="1" horizontalDpi="360" verticalDpi="3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RowColHeaders="0" zoomScale="150" zoomScaleNormal="150" workbookViewId="0" topLeftCell="A1">
      <selection activeCell="I4" sqref="I4:L4"/>
    </sheetView>
  </sheetViews>
  <sheetFormatPr defaultColWidth="9.140625" defaultRowHeight="12.75"/>
  <cols>
    <col min="1" max="5" width="9.140625" style="6" customWidth="1"/>
    <col min="6" max="6" width="3.7109375" style="6" customWidth="1"/>
    <col min="7" max="8" width="9.140625" style="6" customWidth="1"/>
    <col min="9" max="11" width="4.7109375" style="6" customWidth="1"/>
    <col min="12" max="12" width="9.140625" style="6" customWidth="1"/>
    <col min="13" max="13" width="6.7109375" style="6" customWidth="1"/>
    <col min="14" max="16384" width="9.140625" style="6" customWidth="1"/>
  </cols>
  <sheetData>
    <row r="1" spans="1:14" ht="18">
      <c r="A1" s="53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9.75" customHeight="1">
      <c r="A2" s="51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9.75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2" ht="13.5" thickBot="1">
      <c r="A4" s="5"/>
      <c r="B4" s="7" t="s">
        <v>4</v>
      </c>
      <c r="E4" s="98">
        <f>'Leg 5'!I9</f>
        <v>0</v>
      </c>
      <c r="F4" s="99"/>
      <c r="G4" s="100"/>
      <c r="H4" s="5" t="s">
        <v>31</v>
      </c>
      <c r="I4" s="78" t="s">
        <v>0</v>
      </c>
      <c r="J4" s="79"/>
      <c r="K4" s="79"/>
      <c r="L4" s="80"/>
    </row>
    <row r="5" spans="9:14" ht="13.5" thickBot="1">
      <c r="I5" s="5"/>
      <c r="J5" s="5"/>
      <c r="K5" s="5"/>
      <c r="M5" s="5"/>
      <c r="N5" s="5"/>
    </row>
    <row r="6" spans="1:14" ht="13.5" thickBot="1">
      <c r="A6" s="6" t="s">
        <v>18</v>
      </c>
      <c r="D6" s="1">
        <v>10</v>
      </c>
      <c r="E6" s="8" t="s">
        <v>16</v>
      </c>
      <c r="F6" s="9"/>
      <c r="G6" s="10" t="s">
        <v>20</v>
      </c>
      <c r="H6" s="45">
        <f>'Leg 1'!H6</f>
        <v>9.5</v>
      </c>
      <c r="I6" s="46" t="s">
        <v>21</v>
      </c>
      <c r="J6" s="4"/>
      <c r="K6" s="4"/>
      <c r="L6" s="10" t="s">
        <v>22</v>
      </c>
      <c r="M6" s="11">
        <f>D6/H6*3600</f>
        <v>3789.4736842105262</v>
      </c>
      <c r="N6" s="12" t="s">
        <v>17</v>
      </c>
    </row>
    <row r="7" spans="4:14" ht="12.75">
      <c r="D7" s="30"/>
      <c r="E7" s="9"/>
      <c r="F7" s="9"/>
      <c r="G7" s="10"/>
      <c r="H7" s="30"/>
      <c r="I7" s="4"/>
      <c r="J7" s="4"/>
      <c r="K7" s="4"/>
      <c r="L7" s="10"/>
      <c r="M7" s="29"/>
      <c r="N7" s="9"/>
    </row>
    <row r="8" spans="7:8" ht="13.5" thickBot="1">
      <c r="G8" s="13"/>
      <c r="H8" s="13"/>
    </row>
    <row r="9" spans="1:14" ht="13.5" thickBot="1">
      <c r="A9" s="6" t="s">
        <v>0</v>
      </c>
      <c r="B9" s="7" t="s">
        <v>5</v>
      </c>
      <c r="E9" s="66" t="str">
        <f>I4</f>
        <v> </v>
      </c>
      <c r="F9" s="67"/>
      <c r="G9" s="68"/>
      <c r="H9" s="5" t="s">
        <v>31</v>
      </c>
      <c r="I9" s="69"/>
      <c r="J9" s="70"/>
      <c r="K9" s="70"/>
      <c r="L9" s="71"/>
      <c r="M9" s="27"/>
      <c r="N9" s="28"/>
    </row>
    <row r="10" spans="9:14" ht="13.5" thickBot="1">
      <c r="I10" s="5"/>
      <c r="J10" s="5"/>
      <c r="K10" s="5"/>
      <c r="M10" s="5"/>
      <c r="N10" s="5"/>
    </row>
    <row r="11" spans="1:14" ht="13.5" thickBot="1">
      <c r="A11" s="6" t="s">
        <v>19</v>
      </c>
      <c r="D11" s="2">
        <v>10</v>
      </c>
      <c r="E11" s="8" t="s">
        <v>16</v>
      </c>
      <c r="F11" s="9"/>
      <c r="G11" s="5" t="s">
        <v>20</v>
      </c>
      <c r="H11" s="45">
        <f>H6</f>
        <v>9.5</v>
      </c>
      <c r="I11" s="46" t="s">
        <v>21</v>
      </c>
      <c r="J11" s="4"/>
      <c r="K11" s="4"/>
      <c r="L11" s="10" t="s">
        <v>22</v>
      </c>
      <c r="M11" s="11">
        <f>D11/H11*3600</f>
        <v>3789.4736842105262</v>
      </c>
      <c r="N11" s="12" t="s">
        <v>17</v>
      </c>
    </row>
    <row r="12" spans="4:14" ht="13.5" thickBot="1">
      <c r="D12" s="3"/>
      <c r="E12" s="9"/>
      <c r="F12" s="9"/>
      <c r="G12" s="13"/>
      <c r="H12" s="13"/>
      <c r="I12" s="4"/>
      <c r="J12" s="4"/>
      <c r="K12" s="4"/>
      <c r="L12" s="14"/>
      <c r="M12" s="15"/>
      <c r="N12" s="9"/>
    </row>
    <row r="13" spans="1:14" s="16" customFormat="1" ht="13.5" customHeight="1" thickBot="1">
      <c r="A13" s="88" t="s">
        <v>33</v>
      </c>
      <c r="B13" s="88"/>
      <c r="C13" s="36"/>
      <c r="D13" s="81" t="s">
        <v>34</v>
      </c>
      <c r="E13" s="82"/>
      <c r="F13" s="83"/>
      <c r="G13" s="37">
        <f>'Leg 1'!G13</f>
        <v>1085</v>
      </c>
      <c r="H13" s="57" t="s">
        <v>23</v>
      </c>
      <c r="I13" s="58"/>
      <c r="J13" s="58"/>
      <c r="K13" s="58"/>
      <c r="L13" s="58"/>
      <c r="M13" s="58"/>
      <c r="N13" s="38">
        <f>'Leg 1'!N13</f>
        <v>14.3</v>
      </c>
    </row>
    <row r="14" spans="1:14" s="16" customFormat="1" ht="6" customHeight="1">
      <c r="A14" s="21"/>
      <c r="B14" s="21"/>
      <c r="C14" s="21"/>
      <c r="D14" s="21"/>
      <c r="E14" s="21"/>
      <c r="F14" s="22"/>
      <c r="G14" s="10"/>
      <c r="H14" s="4"/>
      <c r="I14" s="5"/>
      <c r="J14" s="5"/>
      <c r="K14" s="5"/>
      <c r="L14" s="5"/>
      <c r="M14" s="5"/>
      <c r="N14" s="24"/>
    </row>
    <row r="15" spans="5:14" ht="13.5" thickBot="1">
      <c r="E15" s="14"/>
      <c r="G15" s="3"/>
      <c r="H15" s="9"/>
      <c r="I15" s="25" t="s">
        <v>24</v>
      </c>
      <c r="J15" s="25" t="s">
        <v>25</v>
      </c>
      <c r="K15" s="25" t="s">
        <v>26</v>
      </c>
      <c r="L15" s="14"/>
      <c r="M15" s="15"/>
      <c r="N15" s="9"/>
    </row>
    <row r="16" spans="5:14" ht="13.5" thickBot="1">
      <c r="E16" s="64" t="str">
        <f>CONCATENATE("Predicted"," ",E4," ","Time")</f>
        <v>Predicted 0 Time</v>
      </c>
      <c r="F16" s="61"/>
      <c r="G16" s="61"/>
      <c r="H16" s="65"/>
      <c r="I16" s="34">
        <v>9</v>
      </c>
      <c r="J16" s="34">
        <v>0</v>
      </c>
      <c r="K16" s="34">
        <v>0</v>
      </c>
      <c r="L16" s="60" t="s">
        <v>29</v>
      </c>
      <c r="M16" s="61"/>
      <c r="N16" s="32"/>
    </row>
    <row r="17" spans="5:14" ht="13.5" thickBot="1">
      <c r="E17" s="84" t="str">
        <f>CONCATENATE("Predicted"," ",I4," ","Time")</f>
        <v>Predicted   Time</v>
      </c>
      <c r="F17" s="85"/>
      <c r="G17" s="85"/>
      <c r="H17" s="85"/>
      <c r="I17" s="34">
        <v>10</v>
      </c>
      <c r="J17" s="34">
        <v>3</v>
      </c>
      <c r="K17" s="34">
        <v>9</v>
      </c>
      <c r="L17" s="47" t="s">
        <v>27</v>
      </c>
      <c r="M17" s="48"/>
      <c r="N17" s="35">
        <f>((I17*3600)+(J17*60)+K17)-((I16*3600)+(J16*60)+(K16))</f>
        <v>3789</v>
      </c>
    </row>
    <row r="18" spans="5:14" ht="13.5" thickBot="1">
      <c r="E18" s="64" t="str">
        <f>CONCATENATE("Actual"," ",E4," ","Time")</f>
        <v>Actual 0 Time</v>
      </c>
      <c r="F18" s="61"/>
      <c r="G18" s="61"/>
      <c r="H18" s="65"/>
      <c r="I18" s="34">
        <f aca="true" t="shared" si="0" ref="I18:K19">I16</f>
        <v>9</v>
      </c>
      <c r="J18" s="34">
        <f t="shared" si="0"/>
        <v>0</v>
      </c>
      <c r="K18" s="34">
        <f t="shared" si="0"/>
        <v>0</v>
      </c>
      <c r="L18" s="60" t="s">
        <v>30</v>
      </c>
      <c r="M18" s="61"/>
      <c r="N18" s="33"/>
    </row>
    <row r="19" spans="5:14" ht="13.5" thickBot="1">
      <c r="E19" s="86" t="str">
        <f>CONCATENATE("Actual"," ",I4," ","Time")</f>
        <v>Actual   Time</v>
      </c>
      <c r="F19" s="48"/>
      <c r="G19" s="48"/>
      <c r="H19" s="87"/>
      <c r="I19" s="34">
        <f t="shared" si="0"/>
        <v>10</v>
      </c>
      <c r="J19" s="34">
        <f t="shared" si="0"/>
        <v>3</v>
      </c>
      <c r="K19" s="34">
        <f t="shared" si="0"/>
        <v>9</v>
      </c>
      <c r="L19" s="47" t="s">
        <v>28</v>
      </c>
      <c r="M19" s="59"/>
      <c r="N19" s="35">
        <f>((I19*3600)+(J19*60)+K19)-((I18*3600)+(J18*60)+(K18))</f>
        <v>3789</v>
      </c>
    </row>
    <row r="20" spans="5:11" ht="6" customHeight="1">
      <c r="E20" s="23"/>
      <c r="F20" s="23"/>
      <c r="G20" s="23"/>
      <c r="H20" s="23"/>
      <c r="I20" s="15"/>
      <c r="J20" s="15"/>
      <c r="K20" s="15"/>
    </row>
    <row r="21" spans="5:14" ht="12.75">
      <c r="E21" s="72" t="s">
        <v>32</v>
      </c>
      <c r="F21" s="73"/>
      <c r="G21" s="73"/>
      <c r="H21" s="73"/>
      <c r="I21" s="73"/>
      <c r="J21" s="73"/>
      <c r="K21" s="73"/>
      <c r="L21" s="74"/>
      <c r="M21" s="31">
        <f>N19-N17</f>
        <v>0</v>
      </c>
      <c r="N21" s="5"/>
    </row>
    <row r="23" spans="1:14" ht="12.75">
      <c r="A23" s="6" t="s">
        <v>0</v>
      </c>
      <c r="D23" s="6" t="s">
        <v>0</v>
      </c>
      <c r="G23" s="26">
        <f>N19-N17</f>
        <v>0</v>
      </c>
      <c r="H23" s="12" t="s">
        <v>3</v>
      </c>
      <c r="I23" s="62" t="str">
        <f>IF(M21&lt;0,"FAST","SLOW")</f>
        <v>SLOW</v>
      </c>
      <c r="J23" s="54"/>
      <c r="K23" s="63"/>
      <c r="L23" s="14" t="s">
        <v>1</v>
      </c>
      <c r="M23" s="17">
        <f>(ABS(G23)/M6)*100</f>
        <v>0</v>
      </c>
      <c r="N23" s="18" t="s">
        <v>7</v>
      </c>
    </row>
    <row r="24" spans="5:14" ht="12.75">
      <c r="E24"/>
      <c r="G24" s="19"/>
      <c r="H24" s="9"/>
      <c r="L24" s="14"/>
      <c r="M24" s="20"/>
      <c r="N24" s="15"/>
    </row>
    <row r="25" spans="5:10" ht="12.75">
      <c r="E25" s="14"/>
      <c r="G25" s="3"/>
      <c r="H25" s="9"/>
      <c r="J25" s="6" t="s">
        <v>0</v>
      </c>
    </row>
    <row r="26" spans="1:14" ht="12.75">
      <c r="A26" s="6" t="s">
        <v>9</v>
      </c>
      <c r="E26" s="14" t="s">
        <v>1</v>
      </c>
      <c r="G26" s="17">
        <f>D6/((M6+G23)/3600)</f>
        <v>9.5</v>
      </c>
      <c r="H26" s="18" t="s">
        <v>2</v>
      </c>
      <c r="J26" s="6" t="s">
        <v>10</v>
      </c>
      <c r="M26" s="43">
        <f>H6-G26</f>
        <v>0</v>
      </c>
      <c r="N26" s="44" t="s">
        <v>2</v>
      </c>
    </row>
    <row r="27" spans="10:14" ht="12.75">
      <c r="J27" s="97" t="s">
        <v>35</v>
      </c>
      <c r="K27" s="97"/>
      <c r="L27" s="97"/>
      <c r="M27" s="97"/>
      <c r="N27" s="97"/>
    </row>
    <row r="28" ht="13.5" thickBot="1">
      <c r="A28" s="6" t="s">
        <v>11</v>
      </c>
    </row>
    <row r="29" spans="1:14" ht="13.5" customHeight="1" thickBot="1" thickTop="1">
      <c r="A29" s="91" t="s">
        <v>13</v>
      </c>
      <c r="B29" s="91"/>
      <c r="C29" s="91"/>
      <c r="D29" s="91"/>
      <c r="E29" s="91"/>
      <c r="F29" s="93"/>
      <c r="G29" s="17">
        <f>D11/((M11-G23)/3600)</f>
        <v>9.5</v>
      </c>
      <c r="H29" s="18" t="s">
        <v>2</v>
      </c>
      <c r="I29" s="90" t="s">
        <v>36</v>
      </c>
      <c r="J29" s="91"/>
      <c r="K29" s="92"/>
      <c r="L29" s="39">
        <f>(((G29-H11)/0.1)*N13)+G13</f>
        <v>1085</v>
      </c>
      <c r="M29" s="40" t="s">
        <v>14</v>
      </c>
      <c r="N29" s="41"/>
    </row>
    <row r="30" spans="12:14" ht="13.5" thickTop="1">
      <c r="L30" s="55" t="s">
        <v>15</v>
      </c>
      <c r="M30" s="55"/>
      <c r="N30" s="55"/>
    </row>
    <row r="31" spans="1:14" ht="13.5" thickBot="1">
      <c r="A31" s="6" t="s">
        <v>12</v>
      </c>
      <c r="L31" s="56"/>
      <c r="M31" s="56"/>
      <c r="N31" s="56"/>
    </row>
    <row r="32" spans="1:14" ht="13.5" customHeight="1" thickBot="1" thickTop="1">
      <c r="A32" s="91" t="s">
        <v>37</v>
      </c>
      <c r="B32" s="91"/>
      <c r="C32" s="91"/>
      <c r="D32" s="91"/>
      <c r="E32" s="91"/>
      <c r="F32" s="93"/>
      <c r="G32" s="17">
        <f>G29+M26</f>
        <v>9.5</v>
      </c>
      <c r="H32" s="18" t="s">
        <v>2</v>
      </c>
      <c r="I32" s="90" t="s">
        <v>36</v>
      </c>
      <c r="J32" s="91"/>
      <c r="K32" s="92"/>
      <c r="L32" s="39">
        <f>(((G32-H11)/0.1)*N13)+G13</f>
        <v>1085</v>
      </c>
      <c r="M32" s="40" t="s">
        <v>14</v>
      </c>
      <c r="N32" s="42" t="s">
        <v>0</v>
      </c>
    </row>
    <row r="33" ht="13.5" thickTop="1"/>
  </sheetData>
  <sheetProtection sheet="1" objects="1" scenarios="1"/>
  <mergeCells count="25">
    <mergeCell ref="A13:B13"/>
    <mergeCell ref="D13:F13"/>
    <mergeCell ref="J27:N27"/>
    <mergeCell ref="A29:F29"/>
    <mergeCell ref="I29:K29"/>
    <mergeCell ref="I23:K23"/>
    <mergeCell ref="E16:H16"/>
    <mergeCell ref="E17:H17"/>
    <mergeCell ref="E18:H18"/>
    <mergeCell ref="E19:H19"/>
    <mergeCell ref="A32:F32"/>
    <mergeCell ref="I32:K32"/>
    <mergeCell ref="A2:N3"/>
    <mergeCell ref="A1:N1"/>
    <mergeCell ref="L30:N31"/>
    <mergeCell ref="H13:M13"/>
    <mergeCell ref="L17:M17"/>
    <mergeCell ref="L19:M19"/>
    <mergeCell ref="L16:M16"/>
    <mergeCell ref="L18:M18"/>
    <mergeCell ref="E9:G9"/>
    <mergeCell ref="I9:L9"/>
    <mergeCell ref="E21:L21"/>
    <mergeCell ref="E4:G4"/>
    <mergeCell ref="I4:L4"/>
  </mergeCells>
  <printOptions verticalCentered="1"/>
  <pageMargins left="0.5" right="0.5" top="0.5" bottom="0.5" header="0" footer="0"/>
  <pageSetup fitToHeight="1" fitToWidth="1" horizontalDpi="360" verticalDpi="3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RowColHeaders="0" zoomScale="150" zoomScaleNormal="150" workbookViewId="0" topLeftCell="A1">
      <selection activeCell="I4" sqref="I4:L4"/>
    </sheetView>
  </sheetViews>
  <sheetFormatPr defaultColWidth="9.140625" defaultRowHeight="12.75"/>
  <cols>
    <col min="1" max="5" width="9.140625" style="6" customWidth="1"/>
    <col min="6" max="6" width="3.7109375" style="6" customWidth="1"/>
    <col min="7" max="8" width="9.140625" style="6" customWidth="1"/>
    <col min="9" max="11" width="4.7109375" style="6" customWidth="1"/>
    <col min="12" max="12" width="9.140625" style="6" customWidth="1"/>
    <col min="13" max="13" width="6.7109375" style="6" customWidth="1"/>
    <col min="14" max="16384" width="9.140625" style="6" customWidth="1"/>
  </cols>
  <sheetData>
    <row r="1" spans="1:14" ht="18">
      <c r="A1" s="53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9.75" customHeight="1">
      <c r="A2" s="51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9.75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2" ht="13.5" thickBot="1">
      <c r="A4" s="5"/>
      <c r="B4" s="7" t="s">
        <v>4</v>
      </c>
      <c r="E4" s="98">
        <f>'Leg 6'!I9</f>
        <v>0</v>
      </c>
      <c r="F4" s="99"/>
      <c r="G4" s="100"/>
      <c r="H4" s="5" t="s">
        <v>31</v>
      </c>
      <c r="I4" s="78" t="s">
        <v>0</v>
      </c>
      <c r="J4" s="79"/>
      <c r="K4" s="79"/>
      <c r="L4" s="80"/>
    </row>
    <row r="5" spans="9:14" ht="13.5" thickBot="1">
      <c r="I5" s="5"/>
      <c r="J5" s="5"/>
      <c r="K5" s="5"/>
      <c r="M5" s="5"/>
      <c r="N5" s="5"/>
    </row>
    <row r="6" spans="1:14" ht="13.5" thickBot="1">
      <c r="A6" s="6" t="s">
        <v>18</v>
      </c>
      <c r="D6" s="1">
        <v>10</v>
      </c>
      <c r="E6" s="8" t="s">
        <v>16</v>
      </c>
      <c r="F6" s="9"/>
      <c r="G6" s="10" t="s">
        <v>20</v>
      </c>
      <c r="H6" s="45">
        <f>'Leg 1'!H6</f>
        <v>9.5</v>
      </c>
      <c r="I6" s="46" t="s">
        <v>21</v>
      </c>
      <c r="J6" s="4"/>
      <c r="K6" s="4"/>
      <c r="L6" s="10" t="s">
        <v>22</v>
      </c>
      <c r="M6" s="11">
        <f>D6/H6*3600</f>
        <v>3789.4736842105262</v>
      </c>
      <c r="N6" s="12" t="s">
        <v>17</v>
      </c>
    </row>
    <row r="7" spans="4:14" ht="12.75">
      <c r="D7" s="30"/>
      <c r="E7" s="9"/>
      <c r="F7" s="9"/>
      <c r="G7" s="10"/>
      <c r="H7" s="30"/>
      <c r="I7" s="4"/>
      <c r="J7" s="4"/>
      <c r="K7" s="4"/>
      <c r="L7" s="10"/>
      <c r="M7" s="29"/>
      <c r="N7" s="9"/>
    </row>
    <row r="8" spans="7:8" ht="13.5" thickBot="1">
      <c r="G8" s="13"/>
      <c r="H8" s="13"/>
    </row>
    <row r="9" spans="1:14" ht="13.5" thickBot="1">
      <c r="A9" s="6" t="s">
        <v>0</v>
      </c>
      <c r="B9" s="7" t="s">
        <v>5</v>
      </c>
      <c r="E9" s="66" t="str">
        <f>I4</f>
        <v> </v>
      </c>
      <c r="F9" s="67"/>
      <c r="G9" s="68"/>
      <c r="H9" s="5" t="s">
        <v>31</v>
      </c>
      <c r="I9" s="69"/>
      <c r="J9" s="70"/>
      <c r="K9" s="70"/>
      <c r="L9" s="71"/>
      <c r="M9" s="27"/>
      <c r="N9" s="28"/>
    </row>
    <row r="10" spans="9:14" ht="13.5" thickBot="1">
      <c r="I10" s="5"/>
      <c r="J10" s="5"/>
      <c r="K10" s="5"/>
      <c r="M10" s="5"/>
      <c r="N10" s="5"/>
    </row>
    <row r="11" spans="1:14" ht="13.5" thickBot="1">
      <c r="A11" s="6" t="s">
        <v>19</v>
      </c>
      <c r="D11" s="2">
        <v>10</v>
      </c>
      <c r="E11" s="8" t="s">
        <v>16</v>
      </c>
      <c r="F11" s="9"/>
      <c r="G11" s="5" t="s">
        <v>20</v>
      </c>
      <c r="H11" s="45">
        <f>H6</f>
        <v>9.5</v>
      </c>
      <c r="I11" s="46" t="s">
        <v>21</v>
      </c>
      <c r="J11" s="4"/>
      <c r="K11" s="4"/>
      <c r="L11" s="10" t="s">
        <v>22</v>
      </c>
      <c r="M11" s="11">
        <f>D11/H11*3600</f>
        <v>3789.4736842105262</v>
      </c>
      <c r="N11" s="12" t="s">
        <v>17</v>
      </c>
    </row>
    <row r="12" spans="4:14" ht="13.5" thickBot="1">
      <c r="D12" s="3"/>
      <c r="E12" s="9"/>
      <c r="F12" s="9"/>
      <c r="G12" s="13"/>
      <c r="H12" s="13"/>
      <c r="I12" s="4"/>
      <c r="J12" s="4"/>
      <c r="K12" s="4"/>
      <c r="L12" s="14"/>
      <c r="M12" s="15"/>
      <c r="N12" s="9"/>
    </row>
    <row r="13" spans="1:14" s="16" customFormat="1" ht="13.5" customHeight="1" thickBot="1">
      <c r="A13" s="88" t="s">
        <v>33</v>
      </c>
      <c r="B13" s="88"/>
      <c r="C13" s="36"/>
      <c r="D13" s="81" t="s">
        <v>34</v>
      </c>
      <c r="E13" s="82"/>
      <c r="F13" s="83"/>
      <c r="G13" s="37">
        <f>'Leg 1'!G13</f>
        <v>1085</v>
      </c>
      <c r="H13" s="57" t="s">
        <v>23</v>
      </c>
      <c r="I13" s="58"/>
      <c r="J13" s="58"/>
      <c r="K13" s="58"/>
      <c r="L13" s="58"/>
      <c r="M13" s="58"/>
      <c r="N13" s="38">
        <f>'Leg 1'!N13</f>
        <v>14.3</v>
      </c>
    </row>
    <row r="14" spans="1:14" s="16" customFormat="1" ht="6" customHeight="1">
      <c r="A14" s="21"/>
      <c r="B14" s="21"/>
      <c r="C14" s="21"/>
      <c r="D14" s="21"/>
      <c r="E14" s="21"/>
      <c r="F14" s="22"/>
      <c r="G14" s="10"/>
      <c r="H14" s="4"/>
      <c r="I14" s="5"/>
      <c r="J14" s="5"/>
      <c r="K14" s="5"/>
      <c r="L14" s="5"/>
      <c r="M14" s="5"/>
      <c r="N14" s="24"/>
    </row>
    <row r="15" spans="5:14" ht="13.5" thickBot="1">
      <c r="E15" s="14"/>
      <c r="G15" s="3"/>
      <c r="H15" s="9"/>
      <c r="I15" s="25" t="s">
        <v>24</v>
      </c>
      <c r="J15" s="25" t="s">
        <v>25</v>
      </c>
      <c r="K15" s="25" t="s">
        <v>26</v>
      </c>
      <c r="L15" s="14"/>
      <c r="M15" s="15"/>
      <c r="N15" s="9"/>
    </row>
    <row r="16" spans="5:14" ht="13.5" thickBot="1">
      <c r="E16" s="64" t="str">
        <f>CONCATENATE("Predicted"," ",E4," ","Time")</f>
        <v>Predicted 0 Time</v>
      </c>
      <c r="F16" s="61"/>
      <c r="G16" s="61"/>
      <c r="H16" s="65"/>
      <c r="I16" s="34">
        <v>9</v>
      </c>
      <c r="J16" s="34">
        <v>0</v>
      </c>
      <c r="K16" s="34">
        <v>0</v>
      </c>
      <c r="L16" s="60" t="s">
        <v>29</v>
      </c>
      <c r="M16" s="61"/>
      <c r="N16" s="32"/>
    </row>
    <row r="17" spans="5:14" ht="13.5" thickBot="1">
      <c r="E17" s="84" t="str">
        <f>CONCATENATE("Predicted"," ",I4," ","Time")</f>
        <v>Predicted   Time</v>
      </c>
      <c r="F17" s="85"/>
      <c r="G17" s="85"/>
      <c r="H17" s="85"/>
      <c r="I17" s="34">
        <v>10</v>
      </c>
      <c r="J17" s="34">
        <v>3</v>
      </c>
      <c r="K17" s="34">
        <v>9</v>
      </c>
      <c r="L17" s="47" t="s">
        <v>27</v>
      </c>
      <c r="M17" s="48"/>
      <c r="N17" s="35">
        <f>((I17*3600)+(J17*60)+K17)-((I16*3600)+(J16*60)+(K16))</f>
        <v>3789</v>
      </c>
    </row>
    <row r="18" spans="5:14" ht="13.5" thickBot="1">
      <c r="E18" s="64" t="str">
        <f>CONCATENATE("Actual"," ",E4," ","Time")</f>
        <v>Actual 0 Time</v>
      </c>
      <c r="F18" s="61"/>
      <c r="G18" s="61"/>
      <c r="H18" s="65"/>
      <c r="I18" s="34">
        <f aca="true" t="shared" si="0" ref="I18:K19">I16</f>
        <v>9</v>
      </c>
      <c r="J18" s="34">
        <f t="shared" si="0"/>
        <v>0</v>
      </c>
      <c r="K18" s="34">
        <f t="shared" si="0"/>
        <v>0</v>
      </c>
      <c r="L18" s="60" t="s">
        <v>30</v>
      </c>
      <c r="M18" s="61"/>
      <c r="N18" s="33"/>
    </row>
    <row r="19" spans="5:14" ht="13.5" thickBot="1">
      <c r="E19" s="86" t="str">
        <f>CONCATENATE("Actual"," ",I4," ","Time")</f>
        <v>Actual   Time</v>
      </c>
      <c r="F19" s="48"/>
      <c r="G19" s="48"/>
      <c r="H19" s="87"/>
      <c r="I19" s="34">
        <f t="shared" si="0"/>
        <v>10</v>
      </c>
      <c r="J19" s="34">
        <f t="shared" si="0"/>
        <v>3</v>
      </c>
      <c r="K19" s="34">
        <f t="shared" si="0"/>
        <v>9</v>
      </c>
      <c r="L19" s="47" t="s">
        <v>28</v>
      </c>
      <c r="M19" s="59"/>
      <c r="N19" s="35">
        <f>((I19*3600)+(J19*60)+K19)-((I18*3600)+(J18*60)+(K18))</f>
        <v>3789</v>
      </c>
    </row>
    <row r="20" spans="5:11" ht="6" customHeight="1">
      <c r="E20" s="23"/>
      <c r="F20" s="23"/>
      <c r="G20" s="23"/>
      <c r="H20" s="23"/>
      <c r="I20" s="15"/>
      <c r="J20" s="15"/>
      <c r="K20" s="15"/>
    </row>
    <row r="21" spans="5:14" ht="12.75">
      <c r="E21" s="72" t="s">
        <v>32</v>
      </c>
      <c r="F21" s="73"/>
      <c r="G21" s="73"/>
      <c r="H21" s="73"/>
      <c r="I21" s="73"/>
      <c r="J21" s="73"/>
      <c r="K21" s="73"/>
      <c r="L21" s="74"/>
      <c r="M21" s="31">
        <f>N19-N17</f>
        <v>0</v>
      </c>
      <c r="N21" s="5"/>
    </row>
    <row r="23" spans="1:14" ht="12.75">
      <c r="A23" s="6" t="s">
        <v>0</v>
      </c>
      <c r="D23" s="6" t="s">
        <v>0</v>
      </c>
      <c r="G23" s="26">
        <f>N19-N17</f>
        <v>0</v>
      </c>
      <c r="H23" s="12" t="s">
        <v>3</v>
      </c>
      <c r="I23" s="62" t="str">
        <f>IF(M21&lt;0,"FAST","SLOW")</f>
        <v>SLOW</v>
      </c>
      <c r="J23" s="54"/>
      <c r="K23" s="63"/>
      <c r="L23" s="14" t="s">
        <v>1</v>
      </c>
      <c r="M23" s="17">
        <f>(ABS(G23)/M6)*100</f>
        <v>0</v>
      </c>
      <c r="N23" s="18" t="s">
        <v>7</v>
      </c>
    </row>
    <row r="24" spans="5:14" ht="12.75">
      <c r="E24"/>
      <c r="G24" s="19"/>
      <c r="H24" s="9"/>
      <c r="L24" s="14"/>
      <c r="M24" s="20"/>
      <c r="N24" s="15"/>
    </row>
    <row r="25" spans="5:10" ht="12.75">
      <c r="E25" s="14"/>
      <c r="G25" s="3"/>
      <c r="H25" s="9"/>
      <c r="J25" s="6" t="s">
        <v>0</v>
      </c>
    </row>
    <row r="26" spans="1:14" ht="12.75">
      <c r="A26" s="6" t="s">
        <v>9</v>
      </c>
      <c r="E26" s="14" t="s">
        <v>1</v>
      </c>
      <c r="G26" s="17">
        <f>D6/((M6+G23)/3600)</f>
        <v>9.5</v>
      </c>
      <c r="H26" s="18" t="s">
        <v>2</v>
      </c>
      <c r="J26" s="6" t="s">
        <v>10</v>
      </c>
      <c r="M26" s="43">
        <f>H6-G26</f>
        <v>0</v>
      </c>
      <c r="N26" s="44" t="s">
        <v>2</v>
      </c>
    </row>
    <row r="27" spans="10:14" ht="12.75">
      <c r="J27" s="97" t="s">
        <v>35</v>
      </c>
      <c r="K27" s="97"/>
      <c r="L27" s="97"/>
      <c r="M27" s="97"/>
      <c r="N27" s="97"/>
    </row>
    <row r="28" ht="13.5" thickBot="1">
      <c r="A28" s="6" t="s">
        <v>11</v>
      </c>
    </row>
    <row r="29" spans="1:14" ht="13.5" customHeight="1" thickBot="1" thickTop="1">
      <c r="A29" s="91" t="s">
        <v>13</v>
      </c>
      <c r="B29" s="91"/>
      <c r="C29" s="91"/>
      <c r="D29" s="91"/>
      <c r="E29" s="91"/>
      <c r="F29" s="93"/>
      <c r="G29" s="17">
        <f>D11/((M11-G23)/3600)</f>
        <v>9.5</v>
      </c>
      <c r="H29" s="18" t="s">
        <v>2</v>
      </c>
      <c r="I29" s="90" t="s">
        <v>36</v>
      </c>
      <c r="J29" s="91"/>
      <c r="K29" s="92"/>
      <c r="L29" s="39">
        <f>(((G29-H11)/0.1)*N13)+G13</f>
        <v>1085</v>
      </c>
      <c r="M29" s="40" t="s">
        <v>14</v>
      </c>
      <c r="N29" s="41"/>
    </row>
    <row r="30" spans="12:14" ht="13.5" thickTop="1">
      <c r="L30" s="55" t="s">
        <v>15</v>
      </c>
      <c r="M30" s="55"/>
      <c r="N30" s="55"/>
    </row>
    <row r="31" spans="1:14" ht="13.5" thickBot="1">
      <c r="A31" s="6" t="s">
        <v>12</v>
      </c>
      <c r="L31" s="56"/>
      <c r="M31" s="56"/>
      <c r="N31" s="56"/>
    </row>
    <row r="32" spans="1:14" ht="13.5" customHeight="1" thickBot="1" thickTop="1">
      <c r="A32" s="91" t="s">
        <v>37</v>
      </c>
      <c r="B32" s="91"/>
      <c r="C32" s="91"/>
      <c r="D32" s="91"/>
      <c r="E32" s="91"/>
      <c r="F32" s="93"/>
      <c r="G32" s="17">
        <f>G29+M26</f>
        <v>9.5</v>
      </c>
      <c r="H32" s="18" t="s">
        <v>2</v>
      </c>
      <c r="I32" s="90" t="s">
        <v>36</v>
      </c>
      <c r="J32" s="91"/>
      <c r="K32" s="92"/>
      <c r="L32" s="39">
        <f>(((G32-H11)/0.1)*N13)+G13</f>
        <v>1085</v>
      </c>
      <c r="M32" s="40" t="s">
        <v>14</v>
      </c>
      <c r="N32" s="42" t="s">
        <v>0</v>
      </c>
    </row>
    <row r="33" ht="13.5" thickTop="1"/>
  </sheetData>
  <sheetProtection sheet="1" objects="1" scenarios="1"/>
  <mergeCells count="25">
    <mergeCell ref="A13:B13"/>
    <mergeCell ref="D13:F13"/>
    <mergeCell ref="J27:N27"/>
    <mergeCell ref="A29:F29"/>
    <mergeCell ref="I29:K29"/>
    <mergeCell ref="E4:G4"/>
    <mergeCell ref="I4:L4"/>
    <mergeCell ref="E17:H17"/>
    <mergeCell ref="E18:H18"/>
    <mergeCell ref="I23:K23"/>
    <mergeCell ref="E16:H16"/>
    <mergeCell ref="E9:G9"/>
    <mergeCell ref="I9:L9"/>
    <mergeCell ref="E21:L21"/>
    <mergeCell ref="E19:H19"/>
    <mergeCell ref="A32:F32"/>
    <mergeCell ref="I32:K32"/>
    <mergeCell ref="A2:N3"/>
    <mergeCell ref="A1:N1"/>
    <mergeCell ref="L30:N31"/>
    <mergeCell ref="H13:M13"/>
    <mergeCell ref="L17:M17"/>
    <mergeCell ref="L19:M19"/>
    <mergeCell ref="L16:M16"/>
    <mergeCell ref="L18:M18"/>
  </mergeCells>
  <printOptions horizontalCentered="1" verticalCentered="1"/>
  <pageMargins left="0.5" right="0.5" top="0.5" bottom="0.5" header="0" footer="0"/>
  <pageSetup fitToHeight="1" fitToWidth="1" horizontalDpi="360" verticalDpi="3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RowColHeaders="0" zoomScale="150" zoomScaleNormal="150" workbookViewId="0" topLeftCell="A1">
      <selection activeCell="I4" sqref="I4:L4"/>
    </sheetView>
  </sheetViews>
  <sheetFormatPr defaultColWidth="9.140625" defaultRowHeight="12.75"/>
  <cols>
    <col min="1" max="5" width="9.140625" style="6" customWidth="1"/>
    <col min="6" max="6" width="3.7109375" style="6" customWidth="1"/>
    <col min="7" max="8" width="9.140625" style="6" customWidth="1"/>
    <col min="9" max="11" width="4.7109375" style="6" customWidth="1"/>
    <col min="12" max="12" width="9.140625" style="6" customWidth="1"/>
    <col min="13" max="13" width="6.7109375" style="6" customWidth="1"/>
    <col min="14" max="16384" width="9.140625" style="6" customWidth="1"/>
  </cols>
  <sheetData>
    <row r="1" spans="1:14" ht="18">
      <c r="A1" s="53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9.75" customHeight="1">
      <c r="A2" s="51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9.75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2" ht="13.5" thickBot="1">
      <c r="A4" s="5"/>
      <c r="B4" s="7" t="s">
        <v>4</v>
      </c>
      <c r="E4" s="98">
        <f>'Leg 7'!I9</f>
        <v>0</v>
      </c>
      <c r="F4" s="99"/>
      <c r="G4" s="100"/>
      <c r="H4" s="5" t="s">
        <v>31</v>
      </c>
      <c r="I4" s="78" t="s">
        <v>0</v>
      </c>
      <c r="J4" s="79"/>
      <c r="K4" s="79"/>
      <c r="L4" s="80"/>
    </row>
    <row r="5" spans="9:14" ht="13.5" thickBot="1">
      <c r="I5" s="5"/>
      <c r="J5" s="5"/>
      <c r="K5" s="5"/>
      <c r="M5" s="5"/>
      <c r="N5" s="5"/>
    </row>
    <row r="6" spans="1:14" ht="13.5" thickBot="1">
      <c r="A6" s="6" t="s">
        <v>18</v>
      </c>
      <c r="D6" s="1">
        <v>10</v>
      </c>
      <c r="E6" s="8" t="s">
        <v>16</v>
      </c>
      <c r="F6" s="9"/>
      <c r="G6" s="10" t="s">
        <v>20</v>
      </c>
      <c r="H6" s="45">
        <f>'Leg 1'!H6</f>
        <v>9.5</v>
      </c>
      <c r="I6" s="46" t="s">
        <v>21</v>
      </c>
      <c r="J6" s="4"/>
      <c r="K6" s="4"/>
      <c r="L6" s="10" t="s">
        <v>22</v>
      </c>
      <c r="M6" s="11">
        <f>D6/H6*3600</f>
        <v>3789.4736842105262</v>
      </c>
      <c r="N6" s="12" t="s">
        <v>17</v>
      </c>
    </row>
    <row r="7" spans="4:14" ht="12.75">
      <c r="D7" s="30"/>
      <c r="E7" s="9"/>
      <c r="F7" s="9"/>
      <c r="G7" s="10"/>
      <c r="H7" s="30"/>
      <c r="I7" s="4"/>
      <c r="J7" s="4"/>
      <c r="K7" s="4"/>
      <c r="L7" s="10"/>
      <c r="M7" s="29"/>
      <c r="N7" s="9"/>
    </row>
    <row r="8" spans="7:8" ht="13.5" thickBot="1">
      <c r="G8" s="13"/>
      <c r="H8" s="13"/>
    </row>
    <row r="9" spans="1:14" ht="13.5" thickBot="1">
      <c r="A9" s="6" t="s">
        <v>0</v>
      </c>
      <c r="B9" s="7" t="s">
        <v>5</v>
      </c>
      <c r="E9" s="66" t="str">
        <f>I4</f>
        <v> </v>
      </c>
      <c r="F9" s="67"/>
      <c r="G9" s="68"/>
      <c r="H9" s="5" t="s">
        <v>31</v>
      </c>
      <c r="I9" s="69"/>
      <c r="J9" s="70"/>
      <c r="K9" s="70"/>
      <c r="L9" s="71"/>
      <c r="M9" s="27"/>
      <c r="N9" s="28"/>
    </row>
    <row r="10" spans="9:14" ht="13.5" thickBot="1">
      <c r="I10" s="5"/>
      <c r="J10" s="5"/>
      <c r="K10" s="5"/>
      <c r="M10" s="5"/>
      <c r="N10" s="5"/>
    </row>
    <row r="11" spans="1:14" ht="13.5" thickBot="1">
      <c r="A11" s="6" t="s">
        <v>19</v>
      </c>
      <c r="D11" s="2">
        <v>10</v>
      </c>
      <c r="E11" s="8" t="s">
        <v>16</v>
      </c>
      <c r="F11" s="9"/>
      <c r="G11" s="5" t="s">
        <v>20</v>
      </c>
      <c r="H11" s="45">
        <f>H6</f>
        <v>9.5</v>
      </c>
      <c r="I11" s="46" t="s">
        <v>21</v>
      </c>
      <c r="J11" s="4"/>
      <c r="K11" s="4"/>
      <c r="L11" s="10" t="s">
        <v>22</v>
      </c>
      <c r="M11" s="11">
        <f>D11/H11*3600</f>
        <v>3789.4736842105262</v>
      </c>
      <c r="N11" s="12" t="s">
        <v>17</v>
      </c>
    </row>
    <row r="12" spans="4:14" ht="13.5" thickBot="1">
      <c r="D12" s="3"/>
      <c r="E12" s="9"/>
      <c r="F12" s="9"/>
      <c r="G12" s="13"/>
      <c r="H12" s="13"/>
      <c r="I12" s="4"/>
      <c r="J12" s="4"/>
      <c r="K12" s="4"/>
      <c r="L12" s="14"/>
      <c r="M12" s="15"/>
      <c r="N12" s="9"/>
    </row>
    <row r="13" spans="1:14" s="16" customFormat="1" ht="13.5" customHeight="1" thickBot="1">
      <c r="A13" s="88" t="s">
        <v>33</v>
      </c>
      <c r="B13" s="88"/>
      <c r="C13" s="36"/>
      <c r="D13" s="81" t="s">
        <v>34</v>
      </c>
      <c r="E13" s="82"/>
      <c r="F13" s="83"/>
      <c r="G13" s="37">
        <f>'Leg 1'!G13</f>
        <v>1085</v>
      </c>
      <c r="H13" s="57" t="s">
        <v>23</v>
      </c>
      <c r="I13" s="58"/>
      <c r="J13" s="58"/>
      <c r="K13" s="58"/>
      <c r="L13" s="58"/>
      <c r="M13" s="58"/>
      <c r="N13" s="38">
        <f>'Leg 1'!N13</f>
        <v>14.3</v>
      </c>
    </row>
    <row r="14" spans="1:14" s="16" customFormat="1" ht="6" customHeight="1">
      <c r="A14" s="21"/>
      <c r="B14" s="21"/>
      <c r="C14" s="21"/>
      <c r="D14" s="21"/>
      <c r="E14" s="21"/>
      <c r="F14" s="22"/>
      <c r="G14" s="10"/>
      <c r="H14" s="4"/>
      <c r="I14" s="5"/>
      <c r="J14" s="5"/>
      <c r="K14" s="5"/>
      <c r="L14" s="5"/>
      <c r="M14" s="5"/>
      <c r="N14" s="24"/>
    </row>
    <row r="15" spans="5:14" ht="13.5" thickBot="1">
      <c r="E15" s="14"/>
      <c r="G15" s="3"/>
      <c r="H15" s="9"/>
      <c r="I15" s="25" t="s">
        <v>24</v>
      </c>
      <c r="J15" s="25" t="s">
        <v>25</v>
      </c>
      <c r="K15" s="25" t="s">
        <v>26</v>
      </c>
      <c r="L15" s="14"/>
      <c r="M15" s="15"/>
      <c r="N15" s="9"/>
    </row>
    <row r="16" spans="5:14" ht="13.5" thickBot="1">
      <c r="E16" s="64" t="str">
        <f>CONCATENATE("Predicted"," ",E4," ","Time")</f>
        <v>Predicted 0 Time</v>
      </c>
      <c r="F16" s="61"/>
      <c r="G16" s="61"/>
      <c r="H16" s="65"/>
      <c r="I16" s="34">
        <v>9</v>
      </c>
      <c r="J16" s="34">
        <v>0</v>
      </c>
      <c r="K16" s="34">
        <v>0</v>
      </c>
      <c r="L16" s="60" t="s">
        <v>29</v>
      </c>
      <c r="M16" s="61"/>
      <c r="N16" s="32"/>
    </row>
    <row r="17" spans="5:14" ht="13.5" thickBot="1">
      <c r="E17" s="84" t="str">
        <f>CONCATENATE("Predicted"," ",I4," ","Time")</f>
        <v>Predicted   Time</v>
      </c>
      <c r="F17" s="85"/>
      <c r="G17" s="85"/>
      <c r="H17" s="85"/>
      <c r="I17" s="34">
        <v>10</v>
      </c>
      <c r="J17" s="34">
        <v>3</v>
      </c>
      <c r="K17" s="34">
        <v>9</v>
      </c>
      <c r="L17" s="47" t="s">
        <v>27</v>
      </c>
      <c r="M17" s="48"/>
      <c r="N17" s="35">
        <f>((I17*3600)+(J17*60)+K17)-((I16*3600)+(J16*60)+(K16))</f>
        <v>3789</v>
      </c>
    </row>
    <row r="18" spans="5:14" ht="13.5" thickBot="1">
      <c r="E18" s="64" t="str">
        <f>CONCATENATE("Actual"," ",E4," ","Time")</f>
        <v>Actual 0 Time</v>
      </c>
      <c r="F18" s="61"/>
      <c r="G18" s="61"/>
      <c r="H18" s="65"/>
      <c r="I18" s="34">
        <f aca="true" t="shared" si="0" ref="I18:K19">I16</f>
        <v>9</v>
      </c>
      <c r="J18" s="34">
        <f t="shared" si="0"/>
        <v>0</v>
      </c>
      <c r="K18" s="34">
        <f t="shared" si="0"/>
        <v>0</v>
      </c>
      <c r="L18" s="60" t="s">
        <v>30</v>
      </c>
      <c r="M18" s="61"/>
      <c r="N18" s="33"/>
    </row>
    <row r="19" spans="5:14" ht="13.5" thickBot="1">
      <c r="E19" s="86" t="str">
        <f>CONCATENATE("Actual"," ",I4," ","Time")</f>
        <v>Actual   Time</v>
      </c>
      <c r="F19" s="48"/>
      <c r="G19" s="48"/>
      <c r="H19" s="87"/>
      <c r="I19" s="34">
        <f t="shared" si="0"/>
        <v>10</v>
      </c>
      <c r="J19" s="34">
        <f t="shared" si="0"/>
        <v>3</v>
      </c>
      <c r="K19" s="34">
        <f t="shared" si="0"/>
        <v>9</v>
      </c>
      <c r="L19" s="47" t="s">
        <v>28</v>
      </c>
      <c r="M19" s="59"/>
      <c r="N19" s="35">
        <f>((I19*3600)+(J19*60)+K19)-((I18*3600)+(J18*60)+(K18))</f>
        <v>3789</v>
      </c>
    </row>
    <row r="20" spans="5:11" ht="6" customHeight="1">
      <c r="E20" s="23"/>
      <c r="F20" s="23"/>
      <c r="G20" s="23"/>
      <c r="H20" s="23"/>
      <c r="I20" s="15"/>
      <c r="J20" s="15"/>
      <c r="K20" s="15"/>
    </row>
    <row r="21" spans="5:14" ht="12.75">
      <c r="E21" s="72" t="s">
        <v>32</v>
      </c>
      <c r="F21" s="73"/>
      <c r="G21" s="73"/>
      <c r="H21" s="73"/>
      <c r="I21" s="73"/>
      <c r="J21" s="73"/>
      <c r="K21" s="73"/>
      <c r="L21" s="74"/>
      <c r="M21" s="31">
        <f>N19-N17</f>
        <v>0</v>
      </c>
      <c r="N21" s="5"/>
    </row>
    <row r="23" spans="1:14" ht="12.75">
      <c r="A23" s="6" t="s">
        <v>0</v>
      </c>
      <c r="D23" s="6" t="s">
        <v>0</v>
      </c>
      <c r="G23" s="26">
        <f>N19-N17</f>
        <v>0</v>
      </c>
      <c r="H23" s="12" t="s">
        <v>3</v>
      </c>
      <c r="I23" s="62" t="str">
        <f>IF(M21&lt;0,"FAST","SLOW")</f>
        <v>SLOW</v>
      </c>
      <c r="J23" s="54"/>
      <c r="K23" s="63"/>
      <c r="L23" s="14" t="s">
        <v>1</v>
      </c>
      <c r="M23" s="17">
        <f>(ABS(G23)/M6)*100</f>
        <v>0</v>
      </c>
      <c r="N23" s="18" t="s">
        <v>7</v>
      </c>
    </row>
    <row r="24" spans="5:14" ht="12.75">
      <c r="E24"/>
      <c r="G24" s="19"/>
      <c r="H24" s="9"/>
      <c r="L24" s="14"/>
      <c r="M24" s="20"/>
      <c r="N24" s="15"/>
    </row>
    <row r="25" spans="5:10" ht="12.75">
      <c r="E25" s="14"/>
      <c r="G25" s="3"/>
      <c r="H25" s="9"/>
      <c r="J25" s="6" t="s">
        <v>0</v>
      </c>
    </row>
    <row r="26" spans="1:14" ht="12.75">
      <c r="A26" s="6" t="s">
        <v>9</v>
      </c>
      <c r="E26" s="14" t="s">
        <v>1</v>
      </c>
      <c r="G26" s="17">
        <f>D6/((M6+G23)/3600)</f>
        <v>9.5</v>
      </c>
      <c r="H26" s="18" t="s">
        <v>2</v>
      </c>
      <c r="J26" s="6" t="s">
        <v>10</v>
      </c>
      <c r="M26" s="49">
        <f>H6-G26</f>
        <v>0</v>
      </c>
      <c r="N26" s="50" t="s">
        <v>2</v>
      </c>
    </row>
    <row r="27" spans="10:14" ht="12.75">
      <c r="J27" s="89" t="s">
        <v>35</v>
      </c>
      <c r="K27" s="89"/>
      <c r="L27" s="89"/>
      <c r="M27" s="89"/>
      <c r="N27" s="89"/>
    </row>
    <row r="28" ht="13.5" thickBot="1">
      <c r="A28" s="6" t="s">
        <v>11</v>
      </c>
    </row>
    <row r="29" spans="1:14" ht="13.5" customHeight="1" thickBot="1" thickTop="1">
      <c r="A29" s="91" t="s">
        <v>13</v>
      </c>
      <c r="B29" s="91"/>
      <c r="C29" s="91"/>
      <c r="D29" s="91"/>
      <c r="E29" s="91"/>
      <c r="F29" s="93"/>
      <c r="G29" s="17">
        <f>D11/((M11-G23)/3600)</f>
        <v>9.5</v>
      </c>
      <c r="H29" s="18" t="s">
        <v>2</v>
      </c>
      <c r="I29" s="90" t="s">
        <v>36</v>
      </c>
      <c r="J29" s="91"/>
      <c r="K29" s="92"/>
      <c r="L29" s="39">
        <f>(((G29-H11)/0.1)*N13)+G13</f>
        <v>1085</v>
      </c>
      <c r="M29" s="40" t="s">
        <v>14</v>
      </c>
      <c r="N29" s="41"/>
    </row>
    <row r="30" spans="12:14" ht="13.5" thickTop="1">
      <c r="L30" s="55" t="s">
        <v>15</v>
      </c>
      <c r="M30" s="55"/>
      <c r="N30" s="55"/>
    </row>
    <row r="31" spans="1:14" ht="13.5" thickBot="1">
      <c r="A31" s="6" t="s">
        <v>12</v>
      </c>
      <c r="L31" s="56"/>
      <c r="M31" s="56"/>
      <c r="N31" s="56"/>
    </row>
    <row r="32" spans="1:14" ht="13.5" customHeight="1" thickBot="1" thickTop="1">
      <c r="A32" s="91" t="s">
        <v>37</v>
      </c>
      <c r="B32" s="91"/>
      <c r="C32" s="91"/>
      <c r="D32" s="91"/>
      <c r="E32" s="91"/>
      <c r="F32" s="93"/>
      <c r="G32" s="17">
        <f>G29+M26</f>
        <v>9.5</v>
      </c>
      <c r="H32" s="18" t="s">
        <v>2</v>
      </c>
      <c r="I32" s="90" t="s">
        <v>36</v>
      </c>
      <c r="J32" s="91"/>
      <c r="K32" s="92"/>
      <c r="L32" s="39">
        <f>(((G32-H11)/0.1)*N13)+G13</f>
        <v>1085</v>
      </c>
      <c r="M32" s="40" t="s">
        <v>14</v>
      </c>
      <c r="N32" s="42" t="s">
        <v>0</v>
      </c>
    </row>
    <row r="33" ht="13.5" thickTop="1"/>
  </sheetData>
  <sheetProtection sheet="1" objects="1" scenarios="1"/>
  <mergeCells count="25">
    <mergeCell ref="A13:B13"/>
    <mergeCell ref="D13:F13"/>
    <mergeCell ref="J27:N27"/>
    <mergeCell ref="A29:F29"/>
    <mergeCell ref="I29:K29"/>
    <mergeCell ref="I23:K23"/>
    <mergeCell ref="E16:H16"/>
    <mergeCell ref="E17:H17"/>
    <mergeCell ref="E18:H18"/>
    <mergeCell ref="E19:H19"/>
    <mergeCell ref="A32:F32"/>
    <mergeCell ref="I32:K32"/>
    <mergeCell ref="A2:N3"/>
    <mergeCell ref="A1:N1"/>
    <mergeCell ref="L30:N31"/>
    <mergeCell ref="H13:M13"/>
    <mergeCell ref="L17:M17"/>
    <mergeCell ref="L19:M19"/>
    <mergeCell ref="L16:M16"/>
    <mergeCell ref="L18:M18"/>
    <mergeCell ref="E9:G9"/>
    <mergeCell ref="I9:L9"/>
    <mergeCell ref="E21:L21"/>
    <mergeCell ref="E4:G4"/>
    <mergeCell ref="I4:L4"/>
  </mergeCells>
  <printOptions horizontalCentered="1" verticalCentered="1"/>
  <pageMargins left="0.5" right="0.5" top="0.5" bottom="0.5" header="0" footer="0"/>
  <pageSetup fitToHeight="1" fitToWidth="1"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 Sharp Marine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O. Ryan</dc:creator>
  <cp:keywords/>
  <dc:description/>
  <cp:lastModifiedBy>Craig O. Ryan</cp:lastModifiedBy>
  <cp:lastPrinted>2008-06-10T03:21:11Z</cp:lastPrinted>
  <dcterms:created xsi:type="dcterms:W3CDTF">2000-07-05T01:35:56Z</dcterms:created>
  <dcterms:modified xsi:type="dcterms:W3CDTF">2010-07-18T23:22:10Z</dcterms:modified>
  <cp:category/>
  <cp:version/>
  <cp:contentType/>
  <cp:contentStatus/>
</cp:coreProperties>
</file>